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LEN-MP1AKZON\Downloads\"/>
    </mc:Choice>
  </mc:AlternateContent>
  <bookViews>
    <workbookView xWindow="0" yWindow="0" windowWidth="28800" windowHeight="11730" activeTab="3"/>
  </bookViews>
  <sheets>
    <sheet name="APERTURA" sheetId="60" r:id="rId1"/>
    <sheet name="VERIFICACION JURIDICA" sheetId="59" r:id="rId2"/>
    <sheet name="VERIFICACIÓN FINANCIERA" sheetId="61" r:id="rId3"/>
    <sheet name="VERIFICACION TECNICA" sheetId="57" r:id="rId4"/>
    <sheet name="VTE" sheetId="33" r:id="rId5"/>
    <sheet name="CALIFICACION PERSONAL" sheetId="58" r:id="rId6"/>
    <sheet name="CORREC. ARITM." sheetId="56" r:id="rId7"/>
    <sheet name="PROPUESTA ECONOMICA" sheetId="32" state="hidden" r:id="rId8"/>
  </sheets>
  <externalReferences>
    <externalReference r:id="rId9"/>
    <externalReference r:id="rId10"/>
    <externalReference r:id="rId11"/>
    <externalReference r:id="rId12"/>
    <externalReference r:id="rId13"/>
    <externalReference r:id="rId14"/>
    <externalReference r:id="rId15"/>
  </externalReferences>
  <definedNames>
    <definedName name="_Toc212325127" localSheetId="1">'VERIFICACION JURIDICA'!#REF!</definedName>
    <definedName name="_xlnm.Print_Area" localSheetId="5">'CALIFICACION PERSONAL'!$A$1:$AD$37</definedName>
    <definedName name="_xlnm.Print_Area" localSheetId="1">'VERIFICACION JURIDICA'!$A$1:$X$37</definedName>
    <definedName name="ELECTRICA" localSheetId="2">'[1]3.PRESUP. ELECTRICO'!$A$4:$G$212</definedName>
    <definedName name="ELECTRICA" localSheetId="1">'[2]3.PRESUP. ELECTRICO'!$A$4:$G$212</definedName>
    <definedName name="ELECTRICA">'[3]3.PRESUP. ELECTRICO'!$A$4:$G$212</definedName>
    <definedName name="Export" localSheetId="5" hidden="1">{"'Hoja1'!$A$1:$I$70"}</definedName>
    <definedName name="Export" localSheetId="6" hidden="1">{"'Hoja1'!$A$1:$I$70"}</definedName>
    <definedName name="Export" localSheetId="2" hidden="1">{"'Hoja1'!$A$1:$I$70"}</definedName>
    <definedName name="Export" localSheetId="1" hidden="1">{"'Hoja1'!$A$1:$I$70"}</definedName>
    <definedName name="Export" localSheetId="3" hidden="1">{"'Hoja1'!$A$1:$I$70"}</definedName>
    <definedName name="Export" hidden="1">{"'Hoja1'!$A$1:$I$70"}</definedName>
    <definedName name="formula" localSheetId="5">'[4]VERIFICACION TECNICA'!$A$34:$B$37</definedName>
    <definedName name="formula" localSheetId="6">'[4]VERIFICACION TECNICA'!$A$34:$B$37</definedName>
    <definedName name="formula" localSheetId="3">'VERIFICACION TECNICA'!$A$38:$B$41</definedName>
    <definedName name="formula">#REF!</definedName>
    <definedName name="HTML_CodePage" hidden="1">1252</definedName>
    <definedName name="HTML_Control" localSheetId="5" hidden="1">{"'Hoja1'!$A$1:$I$70"}</definedName>
    <definedName name="HTML_Control" localSheetId="6" hidden="1">{"'Hoja1'!$A$1:$I$70"}</definedName>
    <definedName name="HTML_Control" localSheetId="2" hidden="1">{"'Hoja1'!$A$1:$I$70"}</definedName>
    <definedName name="HTML_Control" localSheetId="1" hidden="1">{"'Hoja1'!$A$1:$I$70"}</definedName>
    <definedName name="HTML_Control" localSheetId="3"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1">'[2]2.PRESUPUESTO OBRA CIVIL'!$A$4:$G$224</definedName>
    <definedName name="OBRA_CIVIL">'[3]2.PRESUPUESTO OBRA CIVIL'!$A$4:$G$224</definedName>
    <definedName name="PROGRAMA" localSheetId="2">'[5]Planes Validar'!$B$2:$B$7</definedName>
    <definedName name="PROGRAMA" localSheetId="1">'[6]Planes Validar'!$B$2:$B$7</definedName>
    <definedName name="PROGRAMA">'[7]Planes Validar'!$B$2:$B$7</definedName>
    <definedName name="SELECCION" localSheetId="2">[5]Soluciones!$B$7</definedName>
    <definedName name="SELECCION" localSheetId="1">[6]Soluciones!$B$7</definedName>
    <definedName name="SELECCION">[7]Soluciones!$B$7</definedName>
    <definedName name="_xlnm.Print_Titles" localSheetId="5">'CALIFICACION PERSONAL'!$A:$B,'CALIFICACION PERSONAL'!$1:$12</definedName>
    <definedName name="_xlnm.Print_Titles" localSheetId="1">'VERIFICACION JURIDICA'!$A:$B,'VERIFICACION JURIDICA'!$1:$8</definedName>
    <definedName name="_xlnm.Print_Titles" localSheetId="3">'VERIFICACION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L24" i="61" l="1"/>
  <c r="L21" i="61"/>
  <c r="L22" i="61" s="1"/>
  <c r="L20" i="61"/>
  <c r="B43" i="57" l="1"/>
  <c r="B44" i="57" s="1"/>
  <c r="B41" i="57"/>
  <c r="B39" i="57"/>
  <c r="B40" i="57" s="1"/>
  <c r="B36" i="57"/>
  <c r="F22" i="58"/>
  <c r="AU123" i="33" l="1"/>
  <c r="AV123" i="33" s="1"/>
  <c r="AU111" i="33"/>
  <c r="AV111" i="33" s="1"/>
  <c r="AU99" i="33"/>
  <c r="AV99" i="33" s="1"/>
  <c r="AU87" i="33"/>
  <c r="AV87" i="33" s="1"/>
  <c r="Z22" i="58"/>
  <c r="Y10" i="58"/>
  <c r="AU3" i="33"/>
  <c r="AU135" i="33"/>
  <c r="AV135" i="33" s="1"/>
  <c r="AU75" i="33"/>
  <c r="AV75" i="33" s="1"/>
  <c r="AU63" i="33"/>
  <c r="AV63" i="33" s="1"/>
  <c r="AU51" i="33"/>
  <c r="AU13" i="33" s="1"/>
  <c r="AU39" i="33"/>
  <c r="AV39" i="33" s="1"/>
  <c r="AU27" i="33"/>
  <c r="AV27" i="33" s="1"/>
  <c r="X28" i="57"/>
  <c r="V15" i="57"/>
  <c r="W10" i="58"/>
  <c r="X22" i="58"/>
  <c r="AQ3" i="33"/>
  <c r="AQ135" i="33"/>
  <c r="AR135" i="33" s="1"/>
  <c r="AQ123" i="33"/>
  <c r="AR123" i="33" s="1"/>
  <c r="AQ111" i="33"/>
  <c r="AR111" i="33" s="1"/>
  <c r="AQ99" i="33"/>
  <c r="AR99" i="33" s="1"/>
  <c r="AQ87" i="33"/>
  <c r="AR87" i="33" s="1"/>
  <c r="AQ75" i="33"/>
  <c r="AR75" i="33" s="1"/>
  <c r="AQ63" i="33"/>
  <c r="AR63" i="33" s="1"/>
  <c r="AQ51" i="33"/>
  <c r="AR51" i="33" s="1"/>
  <c r="AQ39" i="33"/>
  <c r="AR39" i="33" s="1"/>
  <c r="AQ27" i="33"/>
  <c r="AR27" i="33" s="1"/>
  <c r="AQ13" i="33"/>
  <c r="AQ8" i="33"/>
  <c r="V28" i="57"/>
  <c r="AU8" i="33" l="1"/>
  <c r="AU12" i="33"/>
  <c r="AU6" i="33" s="1"/>
  <c r="AV51" i="33"/>
  <c r="AQ12" i="33"/>
  <c r="AQ6" i="33" s="1"/>
  <c r="U10" i="58"/>
  <c r="V22" i="58"/>
  <c r="AM3" i="33"/>
  <c r="AM135" i="33"/>
  <c r="AN135" i="33" s="1"/>
  <c r="AM123" i="33"/>
  <c r="AN123" i="33" s="1"/>
  <c r="AM111" i="33"/>
  <c r="AN111" i="33" s="1"/>
  <c r="AM99" i="33"/>
  <c r="AN99" i="33" s="1"/>
  <c r="AM87" i="33"/>
  <c r="AN87" i="33" s="1"/>
  <c r="AM75" i="33"/>
  <c r="AN75" i="33" s="1"/>
  <c r="AM63" i="33"/>
  <c r="AN63" i="33" s="1"/>
  <c r="AM51" i="33"/>
  <c r="AN51" i="33" s="1"/>
  <c r="AM39" i="33"/>
  <c r="AN39" i="33" s="1"/>
  <c r="AM27" i="33"/>
  <c r="AN27" i="33" s="1"/>
  <c r="AM13" i="33"/>
  <c r="T28" i="57"/>
  <c r="R14" i="57"/>
  <c r="Q14" i="57" s="1"/>
  <c r="Q13" i="57" s="1"/>
  <c r="AI111" i="33"/>
  <c r="AJ111" i="33" s="1"/>
  <c r="AI99" i="33"/>
  <c r="AJ99" i="33" s="1"/>
  <c r="AI87" i="33"/>
  <c r="AJ87" i="33" s="1"/>
  <c r="AI75" i="33"/>
  <c r="AJ75" i="33" s="1"/>
  <c r="AI63" i="33"/>
  <c r="AJ63" i="33" s="1"/>
  <c r="AI3" i="33"/>
  <c r="AI135" i="33"/>
  <c r="AJ135" i="33" s="1"/>
  <c r="AI123" i="33"/>
  <c r="AJ123" i="33" s="1"/>
  <c r="AI51" i="33"/>
  <c r="AJ51" i="33" s="1"/>
  <c r="AI39" i="33"/>
  <c r="AJ39" i="33" s="1"/>
  <c r="AI27" i="33"/>
  <c r="AJ27" i="33" s="1"/>
  <c r="AI13" i="33"/>
  <c r="T22" i="58"/>
  <c r="S10" i="58"/>
  <c r="R28" i="57"/>
  <c r="Q10" i="58"/>
  <c r="R22" i="58"/>
  <c r="N14" i="57"/>
  <c r="AE3" i="33"/>
  <c r="AE135" i="33"/>
  <c r="AF135" i="33" s="1"/>
  <c r="AE123" i="33"/>
  <c r="AF123" i="33" s="1"/>
  <c r="AE111" i="33"/>
  <c r="AF111" i="33" s="1"/>
  <c r="AE99" i="33"/>
  <c r="AF99" i="33" s="1"/>
  <c r="AE87" i="33"/>
  <c r="AF87" i="33" s="1"/>
  <c r="AE75" i="33"/>
  <c r="AF75" i="33" s="1"/>
  <c r="AE63" i="33"/>
  <c r="AF63" i="33" s="1"/>
  <c r="AE51" i="33"/>
  <c r="AF51" i="33" s="1"/>
  <c r="AE39" i="33"/>
  <c r="AF39" i="33" s="1"/>
  <c r="AE27" i="33"/>
  <c r="AF27" i="33" s="1"/>
  <c r="AE13" i="33"/>
  <c r="P28" i="57"/>
  <c r="P22" i="58"/>
  <c r="O10" i="58"/>
  <c r="AU15" i="33" l="1"/>
  <c r="X14" i="57"/>
  <c r="W14" i="57" s="1"/>
  <c r="W13" i="57" s="1"/>
  <c r="AQ15" i="33"/>
  <c r="V14" i="57"/>
  <c r="U14" i="57" s="1"/>
  <c r="U13" i="57" s="1"/>
  <c r="AM8" i="33"/>
  <c r="AM12" i="33"/>
  <c r="AM6" i="33" s="1"/>
  <c r="AI8" i="33"/>
  <c r="AI12" i="33"/>
  <c r="AI6" i="33" s="1"/>
  <c r="AI15" i="33" s="1"/>
  <c r="AE8" i="33"/>
  <c r="AE12" i="33"/>
  <c r="AE6" i="33" s="1"/>
  <c r="AE15" i="33" s="1"/>
  <c r="AA3" i="33"/>
  <c r="AA135" i="33"/>
  <c r="AB135" i="33" s="1"/>
  <c r="AA123" i="33"/>
  <c r="AB123" i="33" s="1"/>
  <c r="AA111" i="33"/>
  <c r="AB111" i="33" s="1"/>
  <c r="AA99" i="33"/>
  <c r="AB99" i="33" s="1"/>
  <c r="AA87" i="33"/>
  <c r="AB87" i="33" s="1"/>
  <c r="AA75" i="33"/>
  <c r="AB75" i="33" s="1"/>
  <c r="AA63" i="33"/>
  <c r="AB63" i="33" s="1"/>
  <c r="AA51" i="33"/>
  <c r="AB51" i="33" s="1"/>
  <c r="AA39" i="33"/>
  <c r="AB39" i="33" s="1"/>
  <c r="AA27" i="33"/>
  <c r="AB27" i="33" s="1"/>
  <c r="AA8" i="33"/>
  <c r="N28" i="57"/>
  <c r="L15" i="57"/>
  <c r="W13" i="33"/>
  <c r="W8" i="33"/>
  <c r="M10" i="58"/>
  <c r="W3" i="33"/>
  <c r="L28" i="57"/>
  <c r="W135" i="33"/>
  <c r="X135" i="33" s="1"/>
  <c r="W123" i="33"/>
  <c r="X123" i="33" s="1"/>
  <c r="W111" i="33"/>
  <c r="X111" i="33" s="1"/>
  <c r="W99" i="33"/>
  <c r="X99" i="33" s="1"/>
  <c r="W87" i="33"/>
  <c r="X87" i="33" s="1"/>
  <c r="W75" i="33"/>
  <c r="X75" i="33" s="1"/>
  <c r="W63" i="33"/>
  <c r="X63" i="33" s="1"/>
  <c r="W51" i="33"/>
  <c r="X51" i="33" s="1"/>
  <c r="W39" i="33"/>
  <c r="X39" i="33" s="1"/>
  <c r="W27" i="33"/>
  <c r="X27" i="33" s="1"/>
  <c r="N22" i="58"/>
  <c r="S135" i="33"/>
  <c r="T135" i="33"/>
  <c r="S123" i="33"/>
  <c r="T123" i="33" s="1"/>
  <c r="S111" i="33"/>
  <c r="T111" i="33" s="1"/>
  <c r="S99" i="33"/>
  <c r="T99" i="33" s="1"/>
  <c r="S87" i="33"/>
  <c r="T87" i="33" s="1"/>
  <c r="S75" i="33"/>
  <c r="T75" i="33" s="1"/>
  <c r="S63" i="33"/>
  <c r="T63" i="33" s="1"/>
  <c r="L22" i="58"/>
  <c r="K10" i="58"/>
  <c r="S3" i="33"/>
  <c r="S51" i="33"/>
  <c r="T51" i="33" s="1"/>
  <c r="S39" i="33"/>
  <c r="T39" i="33" s="1"/>
  <c r="S27" i="33"/>
  <c r="T27" i="33" s="1"/>
  <c r="S13" i="33"/>
  <c r="J15" i="57" s="1"/>
  <c r="S8" i="33"/>
  <c r="J28" i="57"/>
  <c r="H14" i="57"/>
  <c r="G14" i="57" s="1"/>
  <c r="G13" i="57" s="1"/>
  <c r="F15" i="57"/>
  <c r="O8" i="33"/>
  <c r="O6" i="33"/>
  <c r="O12" i="33"/>
  <c r="I10" i="58"/>
  <c r="J22" i="58"/>
  <c r="O3" i="33"/>
  <c r="H28" i="57"/>
  <c r="K3" i="33"/>
  <c r="O135" i="33"/>
  <c r="P135" i="33" s="1"/>
  <c r="O123" i="33"/>
  <c r="P123" i="33" s="1"/>
  <c r="O111" i="33"/>
  <c r="P111" i="33" s="1"/>
  <c r="O99" i="33"/>
  <c r="P99" i="33" s="1"/>
  <c r="O87" i="33"/>
  <c r="P87" i="33" s="1"/>
  <c r="O75" i="33"/>
  <c r="P75" i="33" s="1"/>
  <c r="O63" i="33"/>
  <c r="P63" i="33" s="1"/>
  <c r="O51" i="33"/>
  <c r="P51" i="33" s="1"/>
  <c r="O39" i="33"/>
  <c r="P39" i="33" s="1"/>
  <c r="O27" i="33"/>
  <c r="P27" i="33" s="1"/>
  <c r="O13" i="33"/>
  <c r="D12" i="33"/>
  <c r="H22" i="58"/>
  <c r="G10" i="58"/>
  <c r="K135" i="33"/>
  <c r="AM15" i="33" l="1"/>
  <c r="T14" i="57"/>
  <c r="S14" i="57" s="1"/>
  <c r="S13" i="57" s="1"/>
  <c r="P14" i="57"/>
  <c r="O14" i="57" s="1"/>
  <c r="O13" i="57" s="1"/>
  <c r="AA13" i="33"/>
  <c r="AA12" i="33"/>
  <c r="W12" i="33"/>
  <c r="W6" i="33" s="1"/>
  <c r="S12" i="33"/>
  <c r="S6" i="33" s="1"/>
  <c r="O15" i="33"/>
  <c r="F28" i="57"/>
  <c r="L135" i="33"/>
  <c r="K123" i="33"/>
  <c r="L123" i="33" s="1"/>
  <c r="K111" i="33"/>
  <c r="L111" i="33" s="1"/>
  <c r="K99" i="33"/>
  <c r="L99" i="33" s="1"/>
  <c r="K87" i="33"/>
  <c r="L87" i="33" s="1"/>
  <c r="K75" i="33"/>
  <c r="L75" i="33" s="1"/>
  <c r="K63" i="33"/>
  <c r="L63" i="33" s="1"/>
  <c r="K51" i="33"/>
  <c r="L51" i="33" s="1"/>
  <c r="K39" i="33"/>
  <c r="L39" i="33" s="1"/>
  <c r="K27" i="33"/>
  <c r="L27" i="33" s="1"/>
  <c r="K13" i="33"/>
  <c r="G13" i="33"/>
  <c r="G135" i="33"/>
  <c r="H135" i="33" s="1"/>
  <c r="G123" i="33"/>
  <c r="H123" i="33" s="1"/>
  <c r="G111" i="33"/>
  <c r="H111" i="33" s="1"/>
  <c r="G99" i="33"/>
  <c r="H99" i="33" s="1"/>
  <c r="G87" i="33"/>
  <c r="H87" i="33" s="1"/>
  <c r="G75" i="33"/>
  <c r="H75" i="33" s="1"/>
  <c r="G63" i="33"/>
  <c r="H63" i="33" s="1"/>
  <c r="G51" i="33"/>
  <c r="H51" i="33" s="1"/>
  <c r="G39" i="33"/>
  <c r="H39" i="33" s="1"/>
  <c r="G27" i="33"/>
  <c r="G12" i="33" s="1"/>
  <c r="E10" i="58"/>
  <c r="G3" i="33"/>
  <c r="AA6" i="33" l="1"/>
  <c r="W15" i="33"/>
  <c r="L14" i="57"/>
  <c r="K14" i="57" s="1"/>
  <c r="K13" i="57" s="1"/>
  <c r="S15" i="33"/>
  <c r="J14" i="57"/>
  <c r="I14" i="57" s="1"/>
  <c r="I13" i="57" s="1"/>
  <c r="G6" i="33"/>
  <c r="K8" i="33"/>
  <c r="K12" i="33"/>
  <c r="K6" i="33" s="1"/>
  <c r="H27" i="33"/>
  <c r="G8" i="33"/>
  <c r="H11" i="56"/>
  <c r="I11" i="56"/>
  <c r="K11" i="56"/>
  <c r="L11" i="56"/>
  <c r="N11" i="56"/>
  <c r="O11" i="56"/>
  <c r="Q11" i="56"/>
  <c r="R11" i="56"/>
  <c r="T11" i="56"/>
  <c r="U11" i="56"/>
  <c r="W11" i="56"/>
  <c r="X11" i="56"/>
  <c r="H12" i="56"/>
  <c r="I12" i="56"/>
  <c r="K12" i="56"/>
  <c r="L12" i="56"/>
  <c r="N12" i="56"/>
  <c r="O12" i="56"/>
  <c r="Q12" i="56"/>
  <c r="R12" i="56"/>
  <c r="T12" i="56"/>
  <c r="U12" i="56"/>
  <c r="W12" i="56"/>
  <c r="X12" i="56"/>
  <c r="H13" i="56"/>
  <c r="I13" i="56"/>
  <c r="K13" i="56"/>
  <c r="L13" i="56"/>
  <c r="N13" i="56"/>
  <c r="O13" i="56"/>
  <c r="Q13" i="56"/>
  <c r="R13" i="56"/>
  <c r="T13" i="56"/>
  <c r="U13" i="56"/>
  <c r="W13" i="56"/>
  <c r="X13" i="56"/>
  <c r="H14" i="56"/>
  <c r="I14" i="56"/>
  <c r="K14" i="56"/>
  <c r="L14" i="56"/>
  <c r="N14" i="56"/>
  <c r="O14" i="56"/>
  <c r="Q14" i="56"/>
  <c r="R14" i="56"/>
  <c r="T14" i="56"/>
  <c r="U14" i="56"/>
  <c r="W14" i="56"/>
  <c r="X14" i="56"/>
  <c r="H15" i="56"/>
  <c r="I15" i="56"/>
  <c r="K15" i="56"/>
  <c r="L15" i="56"/>
  <c r="N15" i="56"/>
  <c r="O15" i="56"/>
  <c r="Q15" i="56"/>
  <c r="R15" i="56"/>
  <c r="T15" i="56"/>
  <c r="U15" i="56"/>
  <c r="W15" i="56"/>
  <c r="X15" i="56"/>
  <c r="H16" i="56"/>
  <c r="I16" i="56"/>
  <c r="K16" i="56"/>
  <c r="L16" i="56"/>
  <c r="N16" i="56"/>
  <c r="O16" i="56"/>
  <c r="Q16" i="56"/>
  <c r="R16" i="56"/>
  <c r="T16" i="56"/>
  <c r="U16" i="56"/>
  <c r="W16" i="56"/>
  <c r="X16" i="56"/>
  <c r="H17" i="56"/>
  <c r="I17" i="56"/>
  <c r="K17" i="56"/>
  <c r="L17" i="56"/>
  <c r="N17" i="56"/>
  <c r="O17" i="56"/>
  <c r="Q17" i="56"/>
  <c r="R17" i="56"/>
  <c r="T17" i="56"/>
  <c r="U17" i="56"/>
  <c r="W17" i="56"/>
  <c r="X17" i="56"/>
  <c r="H18" i="56"/>
  <c r="I18" i="56"/>
  <c r="K18" i="56"/>
  <c r="L18" i="56"/>
  <c r="N18" i="56"/>
  <c r="O18" i="56"/>
  <c r="Q18" i="56"/>
  <c r="R18" i="56"/>
  <c r="T18" i="56"/>
  <c r="U18" i="56"/>
  <c r="W18" i="56"/>
  <c r="X18" i="56"/>
  <c r="H19" i="56"/>
  <c r="I19" i="56"/>
  <c r="K19" i="56"/>
  <c r="L19" i="56"/>
  <c r="N19" i="56"/>
  <c r="O19" i="56"/>
  <c r="Q19" i="56"/>
  <c r="R19" i="56"/>
  <c r="T19" i="56"/>
  <c r="U19" i="56"/>
  <c r="W19" i="56"/>
  <c r="X19" i="56"/>
  <c r="H20" i="56"/>
  <c r="I20" i="56"/>
  <c r="K20" i="56"/>
  <c r="L20" i="56"/>
  <c r="N20" i="56"/>
  <c r="O20" i="56"/>
  <c r="Q20" i="56"/>
  <c r="R20" i="56"/>
  <c r="T20" i="56"/>
  <c r="U20" i="56"/>
  <c r="W20" i="56"/>
  <c r="X20" i="56"/>
  <c r="H21" i="56"/>
  <c r="I21" i="56"/>
  <c r="K21" i="56"/>
  <c r="L21" i="56"/>
  <c r="N21" i="56"/>
  <c r="O21" i="56"/>
  <c r="Q21" i="56"/>
  <c r="R21" i="56"/>
  <c r="T21" i="56"/>
  <c r="U21" i="56"/>
  <c r="W21" i="56"/>
  <c r="X21" i="56"/>
  <c r="H22" i="56"/>
  <c r="I22" i="56"/>
  <c r="K22" i="56"/>
  <c r="L22" i="56"/>
  <c r="N22" i="56"/>
  <c r="O22" i="56"/>
  <c r="Q22" i="56"/>
  <c r="R22" i="56"/>
  <c r="T22" i="56"/>
  <c r="U22" i="56"/>
  <c r="W22" i="56"/>
  <c r="X22" i="56"/>
  <c r="H23" i="56"/>
  <c r="I23" i="56"/>
  <c r="K23" i="56"/>
  <c r="L23" i="56"/>
  <c r="N23" i="56"/>
  <c r="O23" i="56"/>
  <c r="Q23" i="56"/>
  <c r="R23" i="56"/>
  <c r="T23" i="56"/>
  <c r="U23" i="56"/>
  <c r="W23" i="56"/>
  <c r="X23" i="56"/>
  <c r="H24" i="56"/>
  <c r="I24" i="56"/>
  <c r="K24" i="56"/>
  <c r="L24" i="56"/>
  <c r="N24" i="56"/>
  <c r="O24" i="56"/>
  <c r="Q24" i="56"/>
  <c r="R24" i="56"/>
  <c r="T24" i="56"/>
  <c r="U24" i="56"/>
  <c r="W24" i="56"/>
  <c r="X24" i="56"/>
  <c r="H25" i="56"/>
  <c r="I25" i="56"/>
  <c r="K25" i="56"/>
  <c r="L25" i="56"/>
  <c r="N25" i="56"/>
  <c r="O25" i="56"/>
  <c r="Q25" i="56"/>
  <c r="R25" i="56"/>
  <c r="T25" i="56"/>
  <c r="U25" i="56"/>
  <c r="W25" i="56"/>
  <c r="X25" i="56"/>
  <c r="H26" i="56"/>
  <c r="I26" i="56"/>
  <c r="K26" i="56"/>
  <c r="L26" i="56"/>
  <c r="N26" i="56"/>
  <c r="O26" i="56"/>
  <c r="Q26" i="56"/>
  <c r="R26" i="56"/>
  <c r="T26" i="56"/>
  <c r="U26" i="56"/>
  <c r="W26" i="56"/>
  <c r="X26" i="56"/>
  <c r="H27" i="56"/>
  <c r="I27" i="56"/>
  <c r="K27" i="56"/>
  <c r="L27" i="56"/>
  <c r="N27" i="56"/>
  <c r="O27" i="56"/>
  <c r="Q27" i="56"/>
  <c r="R27" i="56"/>
  <c r="T27" i="56"/>
  <c r="U27" i="56"/>
  <c r="W27" i="56"/>
  <c r="X27" i="56"/>
  <c r="H28" i="56"/>
  <c r="I28" i="56"/>
  <c r="K28" i="56"/>
  <c r="L28" i="56"/>
  <c r="N28" i="56"/>
  <c r="O28" i="56"/>
  <c r="Q28" i="56"/>
  <c r="R28" i="56"/>
  <c r="T28" i="56"/>
  <c r="U28" i="56"/>
  <c r="W28" i="56"/>
  <c r="X28" i="56"/>
  <c r="H29" i="56"/>
  <c r="I29" i="56"/>
  <c r="K29" i="56"/>
  <c r="L29" i="56"/>
  <c r="N29" i="56"/>
  <c r="O29" i="56"/>
  <c r="Q29" i="56"/>
  <c r="R29" i="56"/>
  <c r="T29" i="56"/>
  <c r="U29" i="56"/>
  <c r="W29" i="56"/>
  <c r="X29" i="56"/>
  <c r="H30" i="56"/>
  <c r="I30" i="56"/>
  <c r="K30" i="56"/>
  <c r="L30" i="56"/>
  <c r="N30" i="56"/>
  <c r="O30" i="56"/>
  <c r="Q30" i="56"/>
  <c r="R30" i="56"/>
  <c r="T30" i="56"/>
  <c r="U30" i="56"/>
  <c r="W30" i="56"/>
  <c r="X30" i="56"/>
  <c r="H31" i="56"/>
  <c r="I31" i="56"/>
  <c r="K31" i="56"/>
  <c r="L31" i="56"/>
  <c r="N31" i="56"/>
  <c r="O31" i="56"/>
  <c r="Q31" i="56"/>
  <c r="R31" i="56"/>
  <c r="T31" i="56"/>
  <c r="U31" i="56"/>
  <c r="W31" i="56"/>
  <c r="X31" i="56"/>
  <c r="H32" i="56"/>
  <c r="I32" i="56"/>
  <c r="K32" i="56"/>
  <c r="L32" i="56"/>
  <c r="N32" i="56"/>
  <c r="O32" i="56"/>
  <c r="Q32" i="56"/>
  <c r="R32" i="56"/>
  <c r="T32" i="56"/>
  <c r="U32" i="56"/>
  <c r="W32" i="56"/>
  <c r="X32" i="56"/>
  <c r="H33" i="56"/>
  <c r="I33" i="56"/>
  <c r="K33" i="56"/>
  <c r="L33" i="56"/>
  <c r="N33" i="56"/>
  <c r="O33" i="56"/>
  <c r="Q33" i="56"/>
  <c r="R33" i="56"/>
  <c r="T33" i="56"/>
  <c r="U33" i="56"/>
  <c r="W33" i="56"/>
  <c r="X33" i="56"/>
  <c r="H34" i="56"/>
  <c r="I34" i="56"/>
  <c r="K34" i="56"/>
  <c r="L34" i="56"/>
  <c r="N34" i="56"/>
  <c r="O34" i="56"/>
  <c r="Q34" i="56"/>
  <c r="R34" i="56"/>
  <c r="T34" i="56"/>
  <c r="U34" i="56"/>
  <c r="W34" i="56"/>
  <c r="X34" i="56"/>
  <c r="H35" i="56"/>
  <c r="I35" i="56"/>
  <c r="K35" i="56"/>
  <c r="L35" i="56"/>
  <c r="N35" i="56"/>
  <c r="O35" i="56"/>
  <c r="Q35" i="56"/>
  <c r="R35" i="56"/>
  <c r="T35" i="56"/>
  <c r="U35" i="56"/>
  <c r="W35" i="56"/>
  <c r="X35" i="56"/>
  <c r="H36" i="56"/>
  <c r="I36" i="56"/>
  <c r="K36" i="56"/>
  <c r="L36" i="56"/>
  <c r="N36" i="56"/>
  <c r="O36" i="56"/>
  <c r="Q36" i="56"/>
  <c r="R36" i="56"/>
  <c r="T36" i="56"/>
  <c r="U36" i="56"/>
  <c r="W36" i="56"/>
  <c r="X36" i="56"/>
  <c r="H37" i="56"/>
  <c r="I37" i="56"/>
  <c r="K37" i="56"/>
  <c r="L37" i="56"/>
  <c r="N37" i="56"/>
  <c r="O37" i="56"/>
  <c r="Q37" i="56"/>
  <c r="R37" i="56"/>
  <c r="T37" i="56"/>
  <c r="U37" i="56"/>
  <c r="W37" i="56"/>
  <c r="X37" i="56"/>
  <c r="H38" i="56"/>
  <c r="I38" i="56"/>
  <c r="K38" i="56"/>
  <c r="L38" i="56"/>
  <c r="N38" i="56"/>
  <c r="O38" i="56"/>
  <c r="Q38" i="56"/>
  <c r="R38" i="56"/>
  <c r="T38" i="56"/>
  <c r="U38" i="56"/>
  <c r="W38" i="56"/>
  <c r="X38" i="56"/>
  <c r="H39" i="56"/>
  <c r="I39" i="56"/>
  <c r="K39" i="56"/>
  <c r="L39" i="56"/>
  <c r="N39" i="56"/>
  <c r="O39" i="56"/>
  <c r="Q39" i="56"/>
  <c r="R39" i="56"/>
  <c r="T39" i="56"/>
  <c r="U39" i="56"/>
  <c r="W39" i="56"/>
  <c r="X39" i="56"/>
  <c r="H40" i="56"/>
  <c r="I40" i="56"/>
  <c r="K40" i="56"/>
  <c r="L40" i="56"/>
  <c r="N40" i="56"/>
  <c r="O40" i="56"/>
  <c r="Q40" i="56"/>
  <c r="R40" i="56"/>
  <c r="T40" i="56"/>
  <c r="U40" i="56"/>
  <c r="W40" i="56"/>
  <c r="X40" i="56"/>
  <c r="H41" i="56"/>
  <c r="I41" i="56"/>
  <c r="K41" i="56"/>
  <c r="L41" i="56"/>
  <c r="N41" i="56"/>
  <c r="O41" i="56"/>
  <c r="Q41" i="56"/>
  <c r="R41" i="56"/>
  <c r="T41" i="56"/>
  <c r="U41" i="56"/>
  <c r="W41" i="56"/>
  <c r="X41" i="56"/>
  <c r="H42" i="56"/>
  <c r="I42" i="56"/>
  <c r="K42" i="56"/>
  <c r="L42" i="56"/>
  <c r="N42" i="56"/>
  <c r="O42" i="56"/>
  <c r="Q42" i="56"/>
  <c r="R42" i="56"/>
  <c r="T42" i="56"/>
  <c r="U42" i="56"/>
  <c r="W42" i="56"/>
  <c r="X42" i="56"/>
  <c r="H43" i="56"/>
  <c r="I43" i="56"/>
  <c r="K43" i="56"/>
  <c r="L43" i="56"/>
  <c r="N43" i="56"/>
  <c r="O43" i="56"/>
  <c r="Q43" i="56"/>
  <c r="R43" i="56"/>
  <c r="T43" i="56"/>
  <c r="U43" i="56"/>
  <c r="W43" i="56"/>
  <c r="X43" i="56"/>
  <c r="H44" i="56"/>
  <c r="I44" i="56"/>
  <c r="K44" i="56"/>
  <c r="L44" i="56"/>
  <c r="N44" i="56"/>
  <c r="O44" i="56"/>
  <c r="Q44" i="56"/>
  <c r="R44" i="56"/>
  <c r="T44" i="56"/>
  <c r="U44" i="56"/>
  <c r="W44" i="56"/>
  <c r="X44" i="56"/>
  <c r="H45" i="56"/>
  <c r="I45" i="56"/>
  <c r="K45" i="56"/>
  <c r="L45" i="56"/>
  <c r="N45" i="56"/>
  <c r="O45" i="56"/>
  <c r="Q45" i="56"/>
  <c r="R45" i="56"/>
  <c r="T45" i="56"/>
  <c r="U45" i="56"/>
  <c r="W45" i="56"/>
  <c r="X45" i="56"/>
  <c r="H46" i="56"/>
  <c r="I46" i="56"/>
  <c r="K46" i="56"/>
  <c r="L46" i="56"/>
  <c r="N46" i="56"/>
  <c r="O46" i="56"/>
  <c r="Q46" i="56"/>
  <c r="R46" i="56"/>
  <c r="T46" i="56"/>
  <c r="U46" i="56"/>
  <c r="W46" i="56"/>
  <c r="X46" i="56"/>
  <c r="H47" i="56"/>
  <c r="I47" i="56"/>
  <c r="K47" i="56"/>
  <c r="L47" i="56"/>
  <c r="N47" i="56"/>
  <c r="O47" i="56"/>
  <c r="Q47" i="56"/>
  <c r="R47" i="56"/>
  <c r="T47" i="56"/>
  <c r="U47" i="56"/>
  <c r="W47" i="56"/>
  <c r="X47" i="56"/>
  <c r="H48" i="56"/>
  <c r="I48" i="56"/>
  <c r="K48" i="56"/>
  <c r="L48" i="56"/>
  <c r="N48" i="56"/>
  <c r="O48" i="56"/>
  <c r="Q48" i="56"/>
  <c r="R48" i="56"/>
  <c r="T48" i="56"/>
  <c r="U48" i="56"/>
  <c r="W48" i="56"/>
  <c r="X48" i="56"/>
  <c r="H49" i="56"/>
  <c r="I49" i="56"/>
  <c r="K49" i="56"/>
  <c r="L49" i="56"/>
  <c r="N49" i="56"/>
  <c r="O49" i="56"/>
  <c r="Q49" i="56"/>
  <c r="R49" i="56"/>
  <c r="T49" i="56"/>
  <c r="U49" i="56"/>
  <c r="W49" i="56"/>
  <c r="X49" i="56"/>
  <c r="H50" i="56"/>
  <c r="I50" i="56"/>
  <c r="K50" i="56"/>
  <c r="L50" i="56"/>
  <c r="N50" i="56"/>
  <c r="O50" i="56"/>
  <c r="Q50" i="56"/>
  <c r="R50" i="56"/>
  <c r="T50" i="56"/>
  <c r="U50" i="56"/>
  <c r="W50" i="56"/>
  <c r="X50" i="56"/>
  <c r="H51" i="56"/>
  <c r="I51" i="56"/>
  <c r="K51" i="56"/>
  <c r="L51" i="56"/>
  <c r="N51" i="56"/>
  <c r="O51" i="56"/>
  <c r="Q51" i="56"/>
  <c r="R51" i="56"/>
  <c r="T51" i="56"/>
  <c r="U51" i="56"/>
  <c r="W51" i="56"/>
  <c r="X51" i="56"/>
  <c r="H52" i="56"/>
  <c r="I52" i="56"/>
  <c r="K52" i="56"/>
  <c r="L52" i="56"/>
  <c r="N52" i="56"/>
  <c r="O52" i="56"/>
  <c r="Q52" i="56"/>
  <c r="R52" i="56"/>
  <c r="T52" i="56"/>
  <c r="U52" i="56"/>
  <c r="W52" i="56"/>
  <c r="X52" i="56"/>
  <c r="H53" i="56"/>
  <c r="I53" i="56"/>
  <c r="K53" i="56"/>
  <c r="L53" i="56"/>
  <c r="N53" i="56"/>
  <c r="O53" i="56"/>
  <c r="Q53" i="56"/>
  <c r="R53" i="56"/>
  <c r="T53" i="56"/>
  <c r="U53" i="56"/>
  <c r="W53" i="56"/>
  <c r="X53" i="56"/>
  <c r="H54" i="56"/>
  <c r="I54" i="56"/>
  <c r="K54" i="56"/>
  <c r="L54" i="56"/>
  <c r="N54" i="56"/>
  <c r="O54" i="56"/>
  <c r="Q54" i="56"/>
  <c r="R54" i="56"/>
  <c r="T54" i="56"/>
  <c r="U54" i="56"/>
  <c r="W54" i="56"/>
  <c r="X54" i="56"/>
  <c r="H55" i="56"/>
  <c r="I55" i="56"/>
  <c r="K55" i="56"/>
  <c r="L55" i="56"/>
  <c r="N55" i="56"/>
  <c r="O55" i="56"/>
  <c r="Q55" i="56"/>
  <c r="R55" i="56"/>
  <c r="T55" i="56"/>
  <c r="U55" i="56"/>
  <c r="W55" i="56"/>
  <c r="X55" i="56"/>
  <c r="H56" i="56"/>
  <c r="I56" i="56"/>
  <c r="K56" i="56"/>
  <c r="L56" i="56"/>
  <c r="N56" i="56"/>
  <c r="O56" i="56"/>
  <c r="Q56" i="56"/>
  <c r="R56" i="56"/>
  <c r="T56" i="56"/>
  <c r="U56" i="56"/>
  <c r="W56" i="56"/>
  <c r="X56" i="56"/>
  <c r="H57" i="56"/>
  <c r="I57" i="56"/>
  <c r="K57" i="56"/>
  <c r="L57" i="56"/>
  <c r="N57" i="56"/>
  <c r="O57" i="56"/>
  <c r="Q57" i="56"/>
  <c r="R57" i="56"/>
  <c r="T57" i="56"/>
  <c r="U57" i="56"/>
  <c r="W57" i="56"/>
  <c r="X57" i="56"/>
  <c r="H58" i="56"/>
  <c r="I58" i="56"/>
  <c r="K58" i="56"/>
  <c r="L58" i="56"/>
  <c r="N58" i="56"/>
  <c r="O58" i="56"/>
  <c r="Q58" i="56"/>
  <c r="R58" i="56"/>
  <c r="T58" i="56"/>
  <c r="U58" i="56"/>
  <c r="W58" i="56"/>
  <c r="X58" i="56"/>
  <c r="H59" i="56"/>
  <c r="I59" i="56"/>
  <c r="K59" i="56"/>
  <c r="L59" i="56"/>
  <c r="N59" i="56"/>
  <c r="O59" i="56"/>
  <c r="Q59" i="56"/>
  <c r="R59" i="56"/>
  <c r="T59" i="56"/>
  <c r="U59" i="56"/>
  <c r="W59" i="56"/>
  <c r="X59" i="56"/>
  <c r="H60" i="56"/>
  <c r="I60" i="56"/>
  <c r="K60" i="56"/>
  <c r="L60" i="56"/>
  <c r="N60" i="56"/>
  <c r="O60" i="56"/>
  <c r="Q60" i="56"/>
  <c r="R60" i="56"/>
  <c r="T60" i="56"/>
  <c r="U60" i="56"/>
  <c r="W60" i="56"/>
  <c r="X60" i="56"/>
  <c r="H61" i="56"/>
  <c r="I61" i="56"/>
  <c r="K61" i="56"/>
  <c r="L61" i="56"/>
  <c r="N61" i="56"/>
  <c r="O61" i="56"/>
  <c r="Q61" i="56"/>
  <c r="R61" i="56"/>
  <c r="T61" i="56"/>
  <c r="U61" i="56"/>
  <c r="W61" i="56"/>
  <c r="X61" i="56"/>
  <c r="H62" i="56"/>
  <c r="I62" i="56"/>
  <c r="K62" i="56"/>
  <c r="L62" i="56"/>
  <c r="N62" i="56"/>
  <c r="O62" i="56"/>
  <c r="Q62" i="56"/>
  <c r="R62" i="56"/>
  <c r="T62" i="56"/>
  <c r="U62" i="56"/>
  <c r="W62" i="56"/>
  <c r="X62" i="56"/>
  <c r="H63" i="56"/>
  <c r="I63" i="56"/>
  <c r="K63" i="56"/>
  <c r="L63" i="56"/>
  <c r="N63" i="56"/>
  <c r="O63" i="56"/>
  <c r="Q63" i="56"/>
  <c r="R63" i="56"/>
  <c r="T63" i="56"/>
  <c r="U63" i="56"/>
  <c r="W63" i="56"/>
  <c r="X63" i="56"/>
  <c r="H64" i="56"/>
  <c r="I64" i="56"/>
  <c r="K64" i="56"/>
  <c r="L64" i="56"/>
  <c r="N64" i="56"/>
  <c r="O64" i="56"/>
  <c r="Q64" i="56"/>
  <c r="R64" i="56"/>
  <c r="T64" i="56"/>
  <c r="U64" i="56"/>
  <c r="W64" i="56"/>
  <c r="X64" i="56"/>
  <c r="H65" i="56"/>
  <c r="I65" i="56"/>
  <c r="K65" i="56"/>
  <c r="L65" i="56"/>
  <c r="N65" i="56"/>
  <c r="O65" i="56"/>
  <c r="Q65" i="56"/>
  <c r="R65" i="56"/>
  <c r="T65" i="56"/>
  <c r="U65" i="56"/>
  <c r="W65" i="56"/>
  <c r="X65" i="56"/>
  <c r="H66" i="56"/>
  <c r="I66" i="56"/>
  <c r="K66" i="56"/>
  <c r="L66" i="56"/>
  <c r="N66" i="56"/>
  <c r="O66" i="56"/>
  <c r="Q66" i="56"/>
  <c r="R66" i="56"/>
  <c r="T66" i="56"/>
  <c r="U66" i="56"/>
  <c r="W66" i="56"/>
  <c r="X66" i="56"/>
  <c r="H67" i="56"/>
  <c r="I67" i="56"/>
  <c r="K67" i="56"/>
  <c r="L67" i="56"/>
  <c r="N67" i="56"/>
  <c r="O67" i="56"/>
  <c r="Q67" i="56"/>
  <c r="R67" i="56"/>
  <c r="T67" i="56"/>
  <c r="U67" i="56"/>
  <c r="W67" i="56"/>
  <c r="X67" i="56"/>
  <c r="H68" i="56"/>
  <c r="I68" i="56"/>
  <c r="K68" i="56"/>
  <c r="L68" i="56"/>
  <c r="N68" i="56"/>
  <c r="O68" i="56"/>
  <c r="Q68" i="56"/>
  <c r="R68" i="56"/>
  <c r="T68" i="56"/>
  <c r="U68" i="56"/>
  <c r="W68" i="56"/>
  <c r="X68" i="56"/>
  <c r="H69" i="56"/>
  <c r="I69" i="56"/>
  <c r="K69" i="56"/>
  <c r="L69" i="56"/>
  <c r="N69" i="56"/>
  <c r="O69" i="56"/>
  <c r="Q69" i="56"/>
  <c r="R69" i="56"/>
  <c r="T69" i="56"/>
  <c r="U69" i="56"/>
  <c r="W69" i="56"/>
  <c r="X69" i="56"/>
  <c r="H70" i="56"/>
  <c r="I70" i="56"/>
  <c r="K70" i="56"/>
  <c r="L70" i="56"/>
  <c r="N70" i="56"/>
  <c r="O70" i="56"/>
  <c r="Q70" i="56"/>
  <c r="R70" i="56"/>
  <c r="T70" i="56"/>
  <c r="U70" i="56"/>
  <c r="W70" i="56"/>
  <c r="X70" i="56"/>
  <c r="H71" i="56"/>
  <c r="I71" i="56"/>
  <c r="K71" i="56"/>
  <c r="L71" i="56"/>
  <c r="N71" i="56"/>
  <c r="O71" i="56"/>
  <c r="Q71" i="56"/>
  <c r="R71" i="56"/>
  <c r="T71" i="56"/>
  <c r="U71" i="56"/>
  <c r="W71" i="56"/>
  <c r="X71" i="56"/>
  <c r="H72" i="56"/>
  <c r="I72" i="56"/>
  <c r="K72" i="56"/>
  <c r="L72" i="56"/>
  <c r="N72" i="56"/>
  <c r="O72" i="56"/>
  <c r="Q72" i="56"/>
  <c r="R72" i="56"/>
  <c r="T72" i="56"/>
  <c r="U72" i="56"/>
  <c r="W72" i="56"/>
  <c r="X72" i="56"/>
  <c r="H73" i="56"/>
  <c r="I73" i="56"/>
  <c r="K73" i="56"/>
  <c r="L73" i="56"/>
  <c r="N73" i="56"/>
  <c r="O73" i="56"/>
  <c r="Q73" i="56"/>
  <c r="R73" i="56"/>
  <c r="T73" i="56"/>
  <c r="U73" i="56"/>
  <c r="W73" i="56"/>
  <c r="X73" i="56"/>
  <c r="H74" i="56"/>
  <c r="I74" i="56"/>
  <c r="K74" i="56"/>
  <c r="L74" i="56"/>
  <c r="N74" i="56"/>
  <c r="O74" i="56"/>
  <c r="Q74" i="56"/>
  <c r="R74" i="56"/>
  <c r="T74" i="56"/>
  <c r="U74" i="56"/>
  <c r="W74" i="56"/>
  <c r="X74" i="56"/>
  <c r="H75" i="56"/>
  <c r="I75" i="56"/>
  <c r="K75" i="56"/>
  <c r="L75" i="56"/>
  <c r="N75" i="56"/>
  <c r="O75" i="56"/>
  <c r="Q75" i="56"/>
  <c r="R75" i="56"/>
  <c r="T75" i="56"/>
  <c r="U75" i="56"/>
  <c r="W75" i="56"/>
  <c r="X75" i="56"/>
  <c r="H76" i="56"/>
  <c r="I76" i="56"/>
  <c r="K76" i="56"/>
  <c r="L76" i="56"/>
  <c r="N76" i="56"/>
  <c r="O76" i="56"/>
  <c r="Q76" i="56"/>
  <c r="R76" i="56"/>
  <c r="T76" i="56"/>
  <c r="U76" i="56"/>
  <c r="W76" i="56"/>
  <c r="X76" i="56"/>
  <c r="H77" i="56"/>
  <c r="I77" i="56"/>
  <c r="K77" i="56"/>
  <c r="L77" i="56"/>
  <c r="N77" i="56"/>
  <c r="O77" i="56"/>
  <c r="Q77" i="56"/>
  <c r="R77" i="56"/>
  <c r="T77" i="56"/>
  <c r="U77" i="56"/>
  <c r="W77" i="56"/>
  <c r="X77" i="56"/>
  <c r="H78" i="56"/>
  <c r="I78" i="56"/>
  <c r="K78" i="56"/>
  <c r="L78" i="56"/>
  <c r="N78" i="56"/>
  <c r="O78" i="56"/>
  <c r="Q78" i="56"/>
  <c r="R78" i="56"/>
  <c r="T78" i="56"/>
  <c r="U78" i="56"/>
  <c r="W78" i="56"/>
  <c r="X78" i="56"/>
  <c r="H79" i="56"/>
  <c r="I79" i="56"/>
  <c r="K79" i="56"/>
  <c r="L79" i="56"/>
  <c r="N79" i="56"/>
  <c r="O79" i="56"/>
  <c r="Q79" i="56"/>
  <c r="R79" i="56"/>
  <c r="T79" i="56"/>
  <c r="U79" i="56"/>
  <c r="W79" i="56"/>
  <c r="X79" i="56"/>
  <c r="H80" i="56"/>
  <c r="I80" i="56"/>
  <c r="K80" i="56"/>
  <c r="L80" i="56"/>
  <c r="N80" i="56"/>
  <c r="O80" i="56"/>
  <c r="Q80" i="56"/>
  <c r="R80" i="56"/>
  <c r="T80" i="56"/>
  <c r="U80" i="56"/>
  <c r="W80" i="56"/>
  <c r="X80" i="56"/>
  <c r="H81" i="56"/>
  <c r="I81" i="56"/>
  <c r="K81" i="56"/>
  <c r="L81" i="56"/>
  <c r="N81" i="56"/>
  <c r="O81" i="56"/>
  <c r="Q81" i="56"/>
  <c r="R81" i="56"/>
  <c r="T81" i="56"/>
  <c r="U81" i="56"/>
  <c r="W81" i="56"/>
  <c r="X81" i="56"/>
  <c r="H82" i="56"/>
  <c r="I82" i="56"/>
  <c r="K82" i="56"/>
  <c r="L82" i="56"/>
  <c r="N82" i="56"/>
  <c r="O82" i="56"/>
  <c r="Q82" i="56"/>
  <c r="R82" i="56"/>
  <c r="T82" i="56"/>
  <c r="U82" i="56"/>
  <c r="W82" i="56"/>
  <c r="X82" i="56"/>
  <c r="H83" i="56"/>
  <c r="I83" i="56"/>
  <c r="K83" i="56"/>
  <c r="L83" i="56"/>
  <c r="N83" i="56"/>
  <c r="O83" i="56"/>
  <c r="Q83" i="56"/>
  <c r="R83" i="56"/>
  <c r="T83" i="56"/>
  <c r="U83" i="56"/>
  <c r="W83" i="56"/>
  <c r="X83" i="56"/>
  <c r="H84" i="56"/>
  <c r="I84" i="56"/>
  <c r="K84" i="56"/>
  <c r="L84" i="56"/>
  <c r="N84" i="56"/>
  <c r="O84" i="56"/>
  <c r="Q84" i="56"/>
  <c r="R84" i="56"/>
  <c r="T84" i="56"/>
  <c r="U84" i="56"/>
  <c r="W84" i="56"/>
  <c r="X84" i="56"/>
  <c r="H85" i="56"/>
  <c r="I85" i="56"/>
  <c r="K85" i="56"/>
  <c r="L85" i="56"/>
  <c r="N85" i="56"/>
  <c r="O85" i="56"/>
  <c r="Q85" i="56"/>
  <c r="R85" i="56"/>
  <c r="T85" i="56"/>
  <c r="U85" i="56"/>
  <c r="W85" i="56"/>
  <c r="X85" i="56"/>
  <c r="H86" i="56"/>
  <c r="I86" i="56"/>
  <c r="K86" i="56"/>
  <c r="L86" i="56"/>
  <c r="N86" i="56"/>
  <c r="O86" i="56"/>
  <c r="Q86" i="56"/>
  <c r="R86" i="56"/>
  <c r="T86" i="56"/>
  <c r="U86" i="56"/>
  <c r="W86" i="56"/>
  <c r="X86" i="56"/>
  <c r="H87" i="56"/>
  <c r="I87" i="56"/>
  <c r="K87" i="56"/>
  <c r="L87" i="56"/>
  <c r="N87" i="56"/>
  <c r="O87" i="56"/>
  <c r="Q87" i="56"/>
  <c r="R87" i="56"/>
  <c r="T87" i="56"/>
  <c r="U87" i="56"/>
  <c r="W87" i="56"/>
  <c r="X87" i="56"/>
  <c r="H88" i="56"/>
  <c r="I88" i="56"/>
  <c r="K88" i="56"/>
  <c r="L88" i="56"/>
  <c r="N88" i="56"/>
  <c r="O88" i="56"/>
  <c r="Q88" i="56"/>
  <c r="R88" i="56"/>
  <c r="T88" i="56"/>
  <c r="U88" i="56"/>
  <c r="W88" i="56"/>
  <c r="X88" i="56"/>
  <c r="H89" i="56"/>
  <c r="I89" i="56"/>
  <c r="K89" i="56"/>
  <c r="L89" i="56"/>
  <c r="N89" i="56"/>
  <c r="O89" i="56"/>
  <c r="Q89" i="56"/>
  <c r="R89" i="56"/>
  <c r="T89" i="56"/>
  <c r="U89" i="56"/>
  <c r="W89" i="56"/>
  <c r="X89" i="56"/>
  <c r="H90" i="56"/>
  <c r="I90" i="56"/>
  <c r="K90" i="56"/>
  <c r="L90" i="56"/>
  <c r="N90" i="56"/>
  <c r="O90" i="56"/>
  <c r="Q90" i="56"/>
  <c r="R90" i="56"/>
  <c r="T90" i="56"/>
  <c r="U90" i="56"/>
  <c r="W90" i="56"/>
  <c r="X90" i="56"/>
  <c r="H91" i="56"/>
  <c r="I91" i="56"/>
  <c r="K91" i="56"/>
  <c r="L91" i="56"/>
  <c r="N91" i="56"/>
  <c r="O91" i="56"/>
  <c r="Q91" i="56"/>
  <c r="R91" i="56"/>
  <c r="T91" i="56"/>
  <c r="U91" i="56"/>
  <c r="W91" i="56"/>
  <c r="X91" i="56"/>
  <c r="H92" i="56"/>
  <c r="I92" i="56"/>
  <c r="K92" i="56"/>
  <c r="L92" i="56"/>
  <c r="N92" i="56"/>
  <c r="O92" i="56"/>
  <c r="Q92" i="56"/>
  <c r="R92" i="56"/>
  <c r="T92" i="56"/>
  <c r="U92" i="56"/>
  <c r="W92" i="56"/>
  <c r="X92" i="56"/>
  <c r="H93" i="56"/>
  <c r="I93" i="56"/>
  <c r="K93" i="56"/>
  <c r="L93" i="56"/>
  <c r="N93" i="56"/>
  <c r="O93" i="56"/>
  <c r="Q93" i="56"/>
  <c r="R93" i="56"/>
  <c r="T93" i="56"/>
  <c r="U93" i="56"/>
  <c r="W93" i="56"/>
  <c r="X93" i="56"/>
  <c r="H94" i="56"/>
  <c r="I94" i="56"/>
  <c r="K94" i="56"/>
  <c r="L94" i="56"/>
  <c r="N94" i="56"/>
  <c r="O94" i="56"/>
  <c r="Q94" i="56"/>
  <c r="R94" i="56"/>
  <c r="T94" i="56"/>
  <c r="U94" i="56"/>
  <c r="W94" i="56"/>
  <c r="X94" i="56"/>
  <c r="H95" i="56"/>
  <c r="I95" i="56"/>
  <c r="K95" i="56"/>
  <c r="L95" i="56"/>
  <c r="N95" i="56"/>
  <c r="O95" i="56"/>
  <c r="Q95" i="56"/>
  <c r="R95" i="56"/>
  <c r="T95" i="56"/>
  <c r="U95" i="56"/>
  <c r="W95" i="56"/>
  <c r="X95" i="56"/>
  <c r="H96" i="56"/>
  <c r="I96" i="56"/>
  <c r="K96" i="56"/>
  <c r="L96" i="56"/>
  <c r="N96" i="56"/>
  <c r="O96" i="56"/>
  <c r="Q96" i="56"/>
  <c r="R96" i="56"/>
  <c r="T96" i="56"/>
  <c r="U96" i="56"/>
  <c r="W96" i="56"/>
  <c r="X96" i="56"/>
  <c r="H97" i="56"/>
  <c r="I97" i="56"/>
  <c r="K97" i="56"/>
  <c r="L97" i="56"/>
  <c r="N97" i="56"/>
  <c r="O97" i="56"/>
  <c r="Q97" i="56"/>
  <c r="R97" i="56"/>
  <c r="T97" i="56"/>
  <c r="U97" i="56"/>
  <c r="W97" i="56"/>
  <c r="X97" i="56"/>
  <c r="H98" i="56"/>
  <c r="I98" i="56"/>
  <c r="K98" i="56"/>
  <c r="L98" i="56"/>
  <c r="N98" i="56"/>
  <c r="O98" i="56"/>
  <c r="Q98" i="56"/>
  <c r="R98" i="56"/>
  <c r="T98" i="56"/>
  <c r="U98" i="56"/>
  <c r="W98" i="56"/>
  <c r="X98" i="56"/>
  <c r="H99" i="56"/>
  <c r="I99" i="56"/>
  <c r="K99" i="56"/>
  <c r="L99" i="56"/>
  <c r="N99" i="56"/>
  <c r="O99" i="56"/>
  <c r="Q99" i="56"/>
  <c r="R99" i="56"/>
  <c r="T99" i="56"/>
  <c r="U99" i="56"/>
  <c r="W99" i="56"/>
  <c r="X99" i="56"/>
  <c r="H100" i="56"/>
  <c r="I100" i="56"/>
  <c r="K100" i="56"/>
  <c r="L100" i="56"/>
  <c r="N100" i="56"/>
  <c r="O100" i="56"/>
  <c r="Q100" i="56"/>
  <c r="R100" i="56"/>
  <c r="T100" i="56"/>
  <c r="U100" i="56"/>
  <c r="W100" i="56"/>
  <c r="X100" i="56"/>
  <c r="H101" i="56"/>
  <c r="I101" i="56"/>
  <c r="K101" i="56"/>
  <c r="L101" i="56"/>
  <c r="N101" i="56"/>
  <c r="O101" i="56"/>
  <c r="Q101" i="56"/>
  <c r="R101" i="56"/>
  <c r="T101" i="56"/>
  <c r="U101" i="56"/>
  <c r="W101" i="56"/>
  <c r="X101" i="56"/>
  <c r="H102" i="56"/>
  <c r="I102" i="56"/>
  <c r="K102" i="56"/>
  <c r="L102" i="56"/>
  <c r="N102" i="56"/>
  <c r="O102" i="56"/>
  <c r="Q102" i="56"/>
  <c r="R102" i="56"/>
  <c r="T102" i="56"/>
  <c r="U102" i="56"/>
  <c r="W102" i="56"/>
  <c r="X102" i="56"/>
  <c r="H103" i="56"/>
  <c r="I103" i="56"/>
  <c r="K103" i="56"/>
  <c r="L103" i="56"/>
  <c r="N103" i="56"/>
  <c r="O103" i="56"/>
  <c r="Q103" i="56"/>
  <c r="R103" i="56"/>
  <c r="T103" i="56"/>
  <c r="U103" i="56"/>
  <c r="W103" i="56"/>
  <c r="X103" i="56"/>
  <c r="H104" i="56"/>
  <c r="I104" i="56"/>
  <c r="K104" i="56"/>
  <c r="L104" i="56"/>
  <c r="N104" i="56"/>
  <c r="O104" i="56"/>
  <c r="Q104" i="56"/>
  <c r="R104" i="56"/>
  <c r="T104" i="56"/>
  <c r="U104" i="56"/>
  <c r="W104" i="56"/>
  <c r="X104" i="56"/>
  <c r="H105" i="56"/>
  <c r="I105" i="56"/>
  <c r="K105" i="56"/>
  <c r="L105" i="56"/>
  <c r="N105" i="56"/>
  <c r="O105" i="56"/>
  <c r="Q105" i="56"/>
  <c r="R105" i="56"/>
  <c r="T105" i="56"/>
  <c r="U105" i="56"/>
  <c r="W105" i="56"/>
  <c r="X105" i="56"/>
  <c r="H106" i="56"/>
  <c r="I106" i="56"/>
  <c r="K106" i="56"/>
  <c r="L106" i="56"/>
  <c r="N106" i="56"/>
  <c r="O106" i="56"/>
  <c r="Q106" i="56"/>
  <c r="R106" i="56"/>
  <c r="T106" i="56"/>
  <c r="U106" i="56"/>
  <c r="W106" i="56"/>
  <c r="X106" i="56"/>
  <c r="F10" i="56"/>
  <c r="F11" i="56"/>
  <c r="F12" i="56"/>
  <c r="F13" i="56"/>
  <c r="F14" i="56"/>
  <c r="F15" i="56"/>
  <c r="F16" i="56"/>
  <c r="F17" i="56"/>
  <c r="F18" i="56"/>
  <c r="F19" i="56"/>
  <c r="F20" i="56"/>
  <c r="F21" i="56"/>
  <c r="F22" i="56"/>
  <c r="F23" i="56"/>
  <c r="F24" i="56"/>
  <c r="F25" i="56"/>
  <c r="F26" i="56"/>
  <c r="F27" i="56"/>
  <c r="F28" i="56"/>
  <c r="F29" i="56"/>
  <c r="F30" i="56"/>
  <c r="F31" i="56"/>
  <c r="F32" i="56"/>
  <c r="F33" i="56"/>
  <c r="F34" i="56"/>
  <c r="F35" i="56"/>
  <c r="F36" i="56"/>
  <c r="F37" i="56"/>
  <c r="F38" i="56"/>
  <c r="F39" i="56"/>
  <c r="F40" i="56"/>
  <c r="F41" i="56"/>
  <c r="F42" i="56"/>
  <c r="F43" i="56"/>
  <c r="F44" i="56"/>
  <c r="F45" i="56"/>
  <c r="F46" i="56"/>
  <c r="F47" i="56"/>
  <c r="F48" i="56"/>
  <c r="F49" i="56"/>
  <c r="F50" i="56"/>
  <c r="F51" i="56"/>
  <c r="F52" i="56"/>
  <c r="F53" i="56"/>
  <c r="F54" i="56"/>
  <c r="F55" i="56"/>
  <c r="F56" i="56"/>
  <c r="F57" i="56"/>
  <c r="F58" i="56"/>
  <c r="F59" i="56"/>
  <c r="F60" i="56"/>
  <c r="F61" i="56"/>
  <c r="F62" i="56"/>
  <c r="F63" i="56"/>
  <c r="F64" i="56"/>
  <c r="F65" i="56"/>
  <c r="F66" i="56"/>
  <c r="F67" i="56"/>
  <c r="F68" i="56"/>
  <c r="F69" i="56"/>
  <c r="F70" i="56"/>
  <c r="F71" i="56"/>
  <c r="F72" i="56"/>
  <c r="F73" i="56"/>
  <c r="F74" i="56"/>
  <c r="F75" i="56"/>
  <c r="F76" i="56"/>
  <c r="F77" i="56"/>
  <c r="F78" i="56"/>
  <c r="F79" i="56"/>
  <c r="F80" i="56"/>
  <c r="F81" i="56"/>
  <c r="F82" i="56"/>
  <c r="F83" i="56"/>
  <c r="F84" i="56"/>
  <c r="F85" i="56"/>
  <c r="F86" i="56"/>
  <c r="F87" i="56"/>
  <c r="F88" i="56"/>
  <c r="F89" i="56"/>
  <c r="F90" i="56"/>
  <c r="F91" i="56"/>
  <c r="F92" i="56"/>
  <c r="F93" i="56"/>
  <c r="F94" i="56"/>
  <c r="F95" i="56"/>
  <c r="F96" i="56"/>
  <c r="F97" i="56"/>
  <c r="F98" i="56"/>
  <c r="F99" i="56"/>
  <c r="F100" i="56"/>
  <c r="F101" i="56"/>
  <c r="F102" i="56"/>
  <c r="F103" i="56"/>
  <c r="F104" i="56"/>
  <c r="F105" i="56"/>
  <c r="F106" i="56"/>
  <c r="F9" i="56"/>
  <c r="H9" i="56"/>
  <c r="AA15" i="33" l="1"/>
  <c r="M14" i="57"/>
  <c r="M13" i="57" s="1"/>
  <c r="K15" i="33"/>
  <c r="F14" i="57"/>
  <c r="E14" i="57" s="1"/>
  <c r="E13" i="57" s="1"/>
  <c r="F108" i="56"/>
  <c r="X10" i="56" l="1"/>
  <c r="W10" i="56"/>
  <c r="X9" i="56"/>
  <c r="W9" i="56"/>
  <c r="U10" i="56"/>
  <c r="T10" i="56"/>
  <c r="U9" i="56"/>
  <c r="T9" i="56"/>
  <c r="W108" i="56" l="1"/>
  <c r="T108" i="56"/>
  <c r="W113" i="56" l="1"/>
  <c r="W111" i="56"/>
  <c r="W110" i="56"/>
  <c r="W109" i="56"/>
  <c r="D8" i="33"/>
  <c r="W112" i="56" l="1"/>
  <c r="W116" i="56" s="1"/>
  <c r="W119" i="56" s="1"/>
  <c r="W120" i="56" s="1"/>
  <c r="X120" i="56" s="1"/>
  <c r="T111" i="56"/>
  <c r="T110" i="56"/>
  <c r="T113" i="56"/>
  <c r="T109" i="56"/>
  <c r="R10" i="56"/>
  <c r="Q10" i="56"/>
  <c r="R9" i="56"/>
  <c r="Q9" i="56"/>
  <c r="O10" i="56"/>
  <c r="N10" i="56"/>
  <c r="O9" i="56"/>
  <c r="N9" i="56"/>
  <c r="L10" i="56"/>
  <c r="K10" i="56"/>
  <c r="L9" i="56"/>
  <c r="K9" i="56"/>
  <c r="I9" i="56"/>
  <c r="Q108" i="56" l="1"/>
  <c r="T112" i="56"/>
  <c r="T116" i="56" s="1"/>
  <c r="N108" i="56"/>
  <c r="K108" i="56"/>
  <c r="T119" i="56" l="1"/>
  <c r="T120" i="56" s="1"/>
  <c r="U120" i="56" s="1"/>
  <c r="N109" i="56"/>
  <c r="G15" i="33"/>
  <c r="Q109" i="56"/>
  <c r="Q110" i="56"/>
  <c r="Q113" i="56"/>
  <c r="Q111" i="56"/>
  <c r="N111" i="56"/>
  <c r="Q112" i="56" l="1"/>
  <c r="N113" i="56"/>
  <c r="N110" i="56"/>
  <c r="N112" i="56" s="1"/>
  <c r="Q116" i="56"/>
  <c r="K110" i="56"/>
  <c r="K113" i="56"/>
  <c r="K111" i="56"/>
  <c r="K109" i="56"/>
  <c r="B47" i="57"/>
  <c r="B48" i="57" s="1"/>
  <c r="N116" i="56" l="1"/>
  <c r="Q119" i="56"/>
  <c r="Q120" i="56" s="1"/>
  <c r="R120" i="56" s="1"/>
  <c r="K112" i="56"/>
  <c r="K116" i="56"/>
  <c r="K119" i="56" s="1"/>
  <c r="K120" i="56" s="1"/>
  <c r="L120" i="56" s="1"/>
  <c r="N119" i="56"/>
  <c r="N120" i="56" s="1"/>
  <c r="O120" i="56" s="1"/>
  <c r="C112" i="56" l="1"/>
  <c r="I10" i="56"/>
  <c r="H10" i="56"/>
  <c r="X112" i="56" l="1"/>
  <c r="U112" i="56"/>
  <c r="H108" i="56"/>
  <c r="H110" i="56" s="1"/>
  <c r="O112" i="56"/>
  <c r="R112" i="56"/>
  <c r="L112" i="56"/>
  <c r="I112" i="56"/>
  <c r="H113" i="56" l="1"/>
  <c r="H109" i="56"/>
  <c r="H111" i="56"/>
  <c r="F113" i="56"/>
  <c r="H112" i="56" l="1"/>
  <c r="H116" i="56" s="1"/>
  <c r="F110" i="56"/>
  <c r="F111" i="56"/>
  <c r="F109" i="56"/>
  <c r="H119" i="56"/>
  <c r="H120" i="56" s="1"/>
  <c r="I120" i="56" s="1"/>
  <c r="D28" i="57"/>
  <c r="F112" i="56" l="1"/>
  <c r="F114" i="56" s="1"/>
  <c r="Q117" i="56" s="1"/>
  <c r="R117" i="56" s="1"/>
  <c r="R116" i="56"/>
  <c r="L116" i="56"/>
  <c r="I116" i="56"/>
  <c r="K117" i="56" l="1"/>
  <c r="L117" i="56" s="1"/>
  <c r="J122" i="56" s="1"/>
  <c r="H117" i="56"/>
  <c r="I117" i="56" s="1"/>
  <c r="G122" i="56" s="1"/>
  <c r="N117" i="56"/>
  <c r="O117" i="56" s="1"/>
  <c r="O116" i="56"/>
  <c r="W117" i="56"/>
  <c r="X117" i="56" s="1"/>
  <c r="X116" i="56"/>
  <c r="T117" i="56"/>
  <c r="U117" i="56" s="1"/>
  <c r="U116" i="56"/>
  <c r="S122" i="56" s="1"/>
  <c r="P122" i="56"/>
  <c r="M122" i="56"/>
  <c r="X29" i="57" l="1"/>
  <c r="X31" i="57" s="1"/>
  <c r="T29" i="57"/>
  <c r="T31" i="57" s="1"/>
  <c r="H29" i="57"/>
  <c r="H31" i="57" s="1"/>
  <c r="P29" i="57"/>
  <c r="P31" i="57" s="1"/>
  <c r="R29" i="57"/>
  <c r="R31" i="57" s="1"/>
  <c r="V29" i="57"/>
  <c r="V31" i="57" s="1"/>
  <c r="J29" i="57"/>
  <c r="J31" i="57" s="1"/>
  <c r="F29" i="57"/>
  <c r="F31" i="57" s="1"/>
  <c r="L29" i="57"/>
  <c r="L31" i="57" s="1"/>
  <c r="N29" i="57"/>
  <c r="N31" i="57" s="1"/>
  <c r="V122" i="56"/>
  <c r="D29" i="57"/>
  <c r="D31" i="57" s="1"/>
  <c r="L28" i="32" l="1"/>
  <c r="I26" i="32"/>
  <c r="D14" i="57" l="1"/>
  <c r="C14" i="57" l="1"/>
  <c r="C13" i="57" s="1"/>
</calcChain>
</file>

<file path=xl/sharedStrings.xml><?xml version="1.0" encoding="utf-8"?>
<sst xmlns="http://schemas.openxmlformats.org/spreadsheetml/2006/main" count="1587" uniqueCount="440">
  <si>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</si>
  <si>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</si>
  <si>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</si>
  <si>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</si>
  <si>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</si>
  <si>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</si>
  <si>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</si>
  <si>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</si>
  <si>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</si>
  <si>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</si>
  <si>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</si>
  <si>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</si>
  <si>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</si>
  <si>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</si>
  <si>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</si>
  <si>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</si>
  <si>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</si>
  <si>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</si>
  <si>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</si>
  <si>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</si>
  <si>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</si>
  <si>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</si>
  <si>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</si>
  <si>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</si>
  <si>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</si>
  <si>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</si>
  <si>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</si>
  <si>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</si>
  <si>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</si>
  <si>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</si>
  <si>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</si>
  <si>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</si>
  <si>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</si>
  <si>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</si>
  <si>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</si>
  <si>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</si>
  <si>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</si>
  <si>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</si>
  <si>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</si>
  <si>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</si>
  <si>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</si>
  <si>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</si>
  <si>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</si>
  <si>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</si>
  <si>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</si>
  <si>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</si>
  <si>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</si>
  <si>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</si>
  <si>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</si>
  <si>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</si>
  <si>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</si>
  <si>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</si>
  <si>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</si>
  <si>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</si>
  <si>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</si>
  <si>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</si>
  <si>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</si>
  <si>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</si>
  <si>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</si>
  <si>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</si>
  <si>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</si>
  <si>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</si>
  <si>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</si>
  <si>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</si>
  <si>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</si>
  <si>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</si>
  <si>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</si>
  <si>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</si>
  <si>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</si>
  <si>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</si>
  <si>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</si>
  <si>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</si>
  <si>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</si>
  <si>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</si>
  <si>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</si>
  <si>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</si>
  <si>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</si>
  <si>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</si>
  <si>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</si>
  <si>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</si>
  <si>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</si>
  <si>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</si>
  <si>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</si>
  <si>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</si>
  <si>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</si>
  <si>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</si>
  <si>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</si>
  <si>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</si>
  <si>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</si>
  <si>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</si>
  <si>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</si>
  <si>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</si>
  <si>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</si>
  <si>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</si>
  <si>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</si>
  <si>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</si>
  <si>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</si>
  <si>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</si>
  <si>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</si>
  <si>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</si>
  <si>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</si>
  <si>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</si>
  <si>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</si>
  <si>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</si>
  <si>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</si>
  <si>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</si>
  <si>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</si>
  <si>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</si>
  <si>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</si>
  <si>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</si>
  <si>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</si>
  <si>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</si>
  <si>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</si>
  <si>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</si>
  <si>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</si>
  <si>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CIELO PEREZ SOLANO</t>
  </si>
  <si>
    <t>Presidenta Junta de Licitaciones y Contratos</t>
  </si>
  <si>
    <t>Vicerrectora Administrativa</t>
  </si>
  <si>
    <t>40% VTE</t>
  </si>
  <si>
    <t>VERIFICACIÓN REQUISITOS TECNICOS HABILITANTES</t>
  </si>
  <si>
    <t>2.3.1.</t>
  </si>
  <si>
    <t>UNIVERSIDAD DEL CAUCA - VICERRECTORIA ADMINISTRATIVA</t>
  </si>
  <si>
    <t>HABIL</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</si>
  <si>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</si>
  <si>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</si>
  <si>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</si>
  <si>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</si>
  <si>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</si>
  <si>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</si>
  <si>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</si>
  <si>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</si>
  <si>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</si>
  <si>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</si>
  <si>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</si>
  <si>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</si>
  <si>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TOTAL PRESUPUESTO OFICIAL</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</si>
  <si>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</si>
  <si>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</si>
  <si>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</si>
  <si>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</si>
  <si>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</si>
  <si>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</si>
  <si>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</si>
  <si>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</si>
  <si>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</si>
  <si>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</si>
  <si>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</si>
  <si>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</si>
  <si>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</si>
  <si>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</si>
  <si>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</si>
  <si>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 xml:space="preserve">COMITÉ TECNICO ASESOR </t>
  </si>
  <si>
    <t>CALIFICACIÓN  FACTOR CALIDAD</t>
  </si>
  <si>
    <t>ÍTEM</t>
  </si>
  <si>
    <t>FACTOR CALIDAD</t>
  </si>
  <si>
    <t>MAX</t>
  </si>
  <si>
    <t>CONTRATO 3</t>
  </si>
  <si>
    <t>Contratista - Profesional Especializado</t>
  </si>
  <si>
    <t>PUNTAJE PERSONAL ADICIONAL</t>
  </si>
  <si>
    <t>2.3.2</t>
  </si>
  <si>
    <t>30% VALOR TOTAL EJECUTADO (VTE)</t>
  </si>
  <si>
    <t>PUNTAJE</t>
  </si>
  <si>
    <t>LICITACIÓN PÚBLICA N° 015-2019</t>
  </si>
  <si>
    <t>2.3.1</t>
  </si>
  <si>
    <t>• • Director de obra: Un (1) ingeniero civil o arquitecto, con al menos diez (10) años de experiencia general, contados a partir de la expedición de la matricula profesional, quien será el coordinador y responsable de cada una de las actividades y productos descritos en el presupuesto oficial.</t>
  </si>
  <si>
    <t>• Residente de Obra. Dos (2) ingenieros civiles o arquitectos con al menos cinco (5) años de experiencia general, contados a partir de la expedición de la matricula profesional con 100% de disponibilidad de tiempo en obra, y experiencia específica certificada como director de obra o residente de obra expedida por entidad pública o contratista de obra de al menos tres (03) contratos de obra civil de adecuación y/o mantenimiento y/o rehabilitación y/o mejoramiento y/o remodelación y/o reparaciones locativas de edificaciones no residenciales celebrados con entidades públicas. Adicionalmente deberá presentar certificado de entrenamiento o reentrenamiento de trabajo seguro en alturas nivel avanzado vigente, es decir con fecha de expedición que no supere un (1) año a la fecha de cierre de la presente convocatoria.</t>
  </si>
  <si>
    <t>• Maestro de obra. Dos (2) maestros o técnicos en construcción con al menos cinco (5) años de experiencia general, contados a partir de la expedición de la matricula profesional con 100% de disponibilidad de tiempo en obra, y certificado de entrenamiento o reentrenamiento de trabajo seguro en alturas nivel avanzado vigente, es decir con fecha de expedición que no supere un (1) año a la fecha de cierre de la presente convocatoria.</t>
  </si>
  <si>
    <t>• Profesional en salud ocupacional. Un (1) profesional en un área de salud ocupacional o tecnólogo en salud ocupacional o técnico en salud ocupacional o profesional con especialización en un área de salud ocupacional con al menos tres (3) años de experiencia general, contados a partir de expedición de la resolución que le concede licencia para prestar servicios en salud ocupacional con 100% de disponibilidad de tiempo en obra. La licencia deberá estar vigente a la fecha de cierre de la presente convocatoria. Adicionalmente deberá presentar certificado de entrenamiento o reentrenamiento de trabajo seguro en alturas nivel avanzado vigente, es decir con fecha de expedición que no supere un (1) año a la fecha de cierre de la presente convocatoria.</t>
  </si>
  <si>
    <t>ANNY MARIBEL MEDINA</t>
  </si>
  <si>
    <t>CARLOS JULIO ZUÑIGA</t>
  </si>
  <si>
    <t>LICITACION No. 015-2019</t>
  </si>
  <si>
    <t>3.2.2</t>
  </si>
  <si>
    <t>NÚMERO DE CUADRILLAS DE TRABAJO (100 PUNTOS)</t>
  </si>
  <si>
    <t>DE TRES (3) A CUATRO (4) CUADRILLAS DE TRABAJO SIMULTÁNEAS (50)</t>
  </si>
  <si>
    <t xml:space="preserve">MAS DE CUATRO (4) CUADRILLAS DE TRABAJO SIMULTÁNEAS  (100)
</t>
  </si>
  <si>
    <t>3.2.3</t>
  </si>
  <si>
    <t>PERSONAL TECNICO ADICIONAL (100 PUNTOS)</t>
  </si>
  <si>
    <t>3.2.4</t>
  </si>
  <si>
    <t>PERSONAL PROFESIONAL ADICIONAL (100 PUNTOS)</t>
  </si>
  <si>
    <t>300 PUNTOS</t>
  </si>
  <si>
    <t xml:space="preserve">PUNTAJE MAXIMO </t>
  </si>
  <si>
    <t>YAMIL HAMDANN GONZALEZ</t>
  </si>
  <si>
    <t>VALOR TOTAL EJECUTADO 
PO = $2.429.123.643</t>
  </si>
  <si>
    <t xml:space="preserve">UNSPSC
721015 - 721029 - 721033 - 721513 </t>
  </si>
  <si>
    <t>UNSPSC
721015 - 721029 - 721033 - 721513</t>
  </si>
  <si>
    <t>CONTRATO 4</t>
  </si>
  <si>
    <t>CONTRATO 5</t>
  </si>
  <si>
    <t>CONTRATO 6</t>
  </si>
  <si>
    <t>CONTRATO 7</t>
  </si>
  <si>
    <t>CONTRATO 8</t>
  </si>
  <si>
    <t>CONTRATO 9</t>
  </si>
  <si>
    <t>CONTRATO 10</t>
  </si>
  <si>
    <t xml:space="preserve">UNSPSC
721015 - 721033 - 721513 </t>
  </si>
  <si>
    <t xml:space="preserve">UNSPSC
</t>
  </si>
  <si>
    <t>INGENIERA CIVIL
FECHA EXP. M.P. 2007
CARTA DE COMPROMISO
DISPONIBILIDAD 50%</t>
  </si>
  <si>
    <t>MENOS DE TRES (3) CUADRILLAS DE TRABAJO SIMULTANEAS  (0)</t>
  </si>
  <si>
    <t>Se otorgará puntaje al proponente que presente carta de compromiso original, debidamente suscrita en la que se comprometa a ejecutar el contrato objeto de esta convocatoria, de acuerdo al número de cuadrillas de trabajo simultáneas, cada cuadrilla deberá estar compuesta por un (1) oficial y cuatro (4) ayudantes (no se admiten firmas escaneadas, fotocopiadas, etc.)</t>
  </si>
  <si>
    <t>1 MAESTRO ADICIONAL A LOS EXIGIDOS COMO REQUISITOS HABILITANTES ES DECIR TRES (3) MAESTROS</t>
  </si>
  <si>
    <t>MAS DE 1 MAESTRO ADICIONAL A LOS EXIGIDOS COMO REQUISITOS HABILITANTES ES DECIR MAS DE TRES MAESTROS</t>
  </si>
  <si>
    <t>Cumplida la mínima habilitante, se otorgará puntaje al proponente que ofrezca personal técnico adicional con su respectiva carta de compromiso (Anexo H), debidamente suscrita en original (no se admiten firmas escaneadas, fotocopiadas, etc.).
El personal técnico adicional ofrecido deberá acreditar una experiencia general y/o especifica igual o mayor a la mínima habilitante exigida en el numeral 2.3.3. del presente pliego de condiciones.
Maestro o técnico en construcción con al menos cinco (5) años de experiencia general, contados a partir de la expedición de la matricula profesional con 100% de disponibilidad de tiempo en obra, y certificado de entrenamiento o reentrenamiento de trabajo seguro en alturas nivel avanzado vigente, es decir con fecha de expedición que no supere un (1) año a la fecha de cierre de la presente convocatoria.</t>
  </si>
  <si>
    <t>UN (1) RESIDENTE DE OBRA ADICIONAL AL PERSONAL MINIMO REQUERIDO HABILITANTE</t>
  </si>
  <si>
    <t>Cumplida la mínima habilitante, se otorgará puntaje al proponente que ofrezca personal profesional adicional con su respectiva carta de compromiso (Anexo H), debidamente suscrita en original (no se admiten firmas escaneadas, fotocopiadas, etc.)
El personal profesional adicional ofrecido deberá acreditar una experiencia general y/o especifica igual o mayor a la mínima habilitante exigida en el numeral 2.3.3. del presente pliego de condiciones
Ingeniero civil o arquitecto con al menos cinco (5) años de experiencia general, contados a partir de la expedición de la matricula profesional con 100% de disponibilidad de tiempo en obra, y experiencia específica certificada como director de obra o residente de obra expedida por entidad pública o contratista de obra de al menos tres (03) contratos de obra civil de adecuación y/o mantenimiento y/o rehabilitación y/o mejoramiento y/o remodelación y/o reparaciones locativas de edificaciones no residenciales celebrados con entidades públicas. Adicionalmente deberá presentar certificado de entrenamiento o reentrenamiento de trabajo seguro en alturas nivel avanzado vigente, es decir con fecha de expedición que no supere un (1) año a la fecha de cierre de la presente convocatoria.</t>
  </si>
  <si>
    <t>ING. CIVIL
FECHA EXP. M.P. 2013
CARTA DE COMPROMISO
DISPONIBILIDAD 100%
CERTIFICACION TRABAJO EN ALTURAS EXP. 29/01/2019
APORTA TRES CERTIFICACIONES COMO RESIDENTE EXPEDIDA POR ENTIDAD PUBLICA</t>
  </si>
  <si>
    <t>MAESTRO
FECHA EXP. M.P. 2002
CARTA DE COMPROMISO
DISPONIBILIDAD 100%
CERTIFICACION TRABAJO EN ALTURAS EXP. 17/05/2019
MAESTRO
FECHA EXP. M.P. 2003
CARTA DE COMPROMISO
DISPONIBILIDAD 100%
CERTIFICACION TRABAJO EN ALTURAS EXP. 11/05/2019</t>
  </si>
  <si>
    <t>MAESTRO
FECHA EXP. M.P. 1997
CARTA DE COMPROMISO
DISPONIBILIDAD 100%
CERTIFICACION TRABAJO EN ALTURAS EXP. 17/05/2019
MAESTRO
FECHA EXP. M.P. 2008
CARTA DE COMPROMISO
DISPONIBILIDAD 100%
CERTIFICACION TRABAJO EN ALTURAS EXP. 29/01/2019</t>
  </si>
  <si>
    <t>PROFESIONAL CON ESPECIALIZACION EN SALUD OCUPACIONAL
FECHA EXP. 04/08/2014
CARTA DE COMPROMISO
DISPONIBILIDAD 100%
CERTIFICACION TRABAJO EN ALTURAS EXP. 17/05/2019</t>
  </si>
  <si>
    <t>CONSORCIO CPM-CERZ UC 019</t>
  </si>
  <si>
    <t>% PARTICIPACION (30%)</t>
  </si>
  <si>
    <t>UNSPSC
721015 - 721029 - 721513 - 721520 - 721525 - 721526</t>
  </si>
  <si>
    <t>UNSPSC
721015 - 721029 - 721513 - 721525 - 721526</t>
  </si>
  <si>
    <t>UNSPSC
721015 - 721029 - 721033 - 721513 - 721520 - 721525 - 721526 - 951219</t>
  </si>
  <si>
    <r>
      <t>EL CONTRATO No.1
INSCRITO EN LOS CODIGOS UNSPSC 721015 - 721029 - 721513 - 721520 - 721525 - 721526
APORTA CERTIFICACION
EL CONTRATO No.2
INSCRITO EN LOS CODIGOS UNSPSC 721015 - 721029 - 721513 - 721525 - 721526
APORTA CERTIFICACION
EL CONTRATO No.3
INSCRITO EN LOS CODIGOS UNSPSC 721015 - 721029 - 721033 - 721513 - 721520 - 721525 - 721526 - 951219
APORTA CERTIFICACION
EL CONTRATO No.4
INSCRITO EN LOS CODIGOS UNSPSC 721015 - 721029 - 721033 - 721513 - 721520 - 721525 - 721526 - 951219
APORTA CERTIFICACION
EL CONTRATO No.5
INSCRITO EN LOS CODIGOS UNSPSC 721015 - 721029 - 721033 - 721513 - 721520 - 721525 - 721526 - 951219
APORTA CERTIFICACION</t>
    </r>
    <r>
      <rPr>
        <b/>
        <sz val="11"/>
        <color rgb="FFFF0000"/>
        <rFont val="Arial Narrow"/>
        <family val="2"/>
      </rPr>
      <t/>
    </r>
  </si>
  <si>
    <t>EL CONTRATO No.1
INSCRITO EN LOS CODIGOS UNSPSC 721015 - 721029 - 721033 - 721513 
APORTA ACTA DE LIQUIDACION FINAL
EL CONTRATO No.2
INSCRITO EN LOS CODIGOS UNSPSC 721015 - 721029 - 721033 - 721513
APORTA ACTA DE LIQUIDACION
EL CONTRATO No.3
INSCRITO EN LOS CODIGOS UNSPSC 721015 - 721029 - 721033 - 721513
APORTA ACTA DE LIQUIDACION FINAL
EL CONTRATO No.4
INSCRITO EN LOS CODIGOS UNSPSC 721015 - 721033 - 721513 
APORTA ACTA DE LIQUIDACION FINAL
EL CONTRATO No.5
INSCRITO EN LOS CODIGOS UNSPSC 721015 - 721029 - 721033 - 721513 
APORTA ACTA DE LIQUIDACION FINAL
EL CONTRATO No.6
INSCRITO EN LOS CODIGOS UNSPSC 721015 - 721029 - 721033 - 721513
APORTA ACTA DE LIQUIDACION FINAL</t>
  </si>
  <si>
    <t>INGENIERA CIVIL
FECHA EXP. M.P. 1984
CARTA DE COMPROMISO
DISPONIBILIDAD 50%</t>
  </si>
  <si>
    <t>NO</t>
  </si>
  <si>
    <t>MAESTRO
FECHA EXP. M.P. 2010
CARTA DE COMPROMISO
DISPONIBILIDAD 100%
CERTIFICACION TRABAJO EN ALTURAS EXP. 06/10/2018
TECNOLOGO EN CONTRUCCION
FECHA EXP. M.P. 2009
CARTA DE COMPROMISO
DISPONIBILIDAD 100%
CERTIFICACION TRABAJO EN ALTURAS EXP. 09/10/2018</t>
  </si>
  <si>
    <t>PROFESIONAL EN SALUD OCUPACIONAL
FECHA EXP. 30/07/2009
CARTA DE COMPROMISO
DISPONIBILIDAD 100%
CERTIFICACION TRABAJO EN ALTURAS EXP. 24/02/2019</t>
  </si>
  <si>
    <t>NO HABIL</t>
  </si>
  <si>
    <t>TECNOLOGO EN OBRAS CIVILES
FECHA EXP. M.P. 1998
CARTA DE COMPROMISO
DISPONIBILIDAD 100%
CERTIFICACION TRABAJO EN ALTURAS EXP. 10/11/2018
MAESTRO
FECHA EXP. M.P. 2000
CARTA DE COMPROMISO
DISPONIBILIDAD 100%
CERTIFICACION TRABAJO EN ALTURAS EXP. 02/09/2018</t>
  </si>
  <si>
    <t>ARQUITECTO
FECHA EXP. M.P. 2011
CARTA DE COMPROMISO
DISPONIBILIDAD 100%
CERTIFICACION TRABAJO EN ALTURAS EXP. 10/09/2018
APORTA TRES CERTIFICACIONES COMO RESIDENTE EXPEDIDA POR ENTIDAD PRIVADA</t>
  </si>
  <si>
    <t>JULIAN LIZANDRO GONZALEZ CASAS</t>
  </si>
  <si>
    <t>UNSPSC
721015 - 721033 - 721525 - 721526 - 951219</t>
  </si>
  <si>
    <t>UNSPSC
721015 - 721520 - 721525 - 721526 - 951219</t>
  </si>
  <si>
    <t>UNSPSC
721015 - 721033 - 721525</t>
  </si>
  <si>
    <t>UNSPSC
721015 - 721525 - 721526</t>
  </si>
  <si>
    <t>UNSPSC
721015 - 721520 - 721525 - 721526</t>
  </si>
  <si>
    <t>UNSPSC
721015 - 721029 - 721033 - 721513 - 721525 - 721526</t>
  </si>
  <si>
    <t>EL CONTRATO No.1
INSCRITO EN LOS CODIGOS UNSPSC 721015 - 721033 - 721525 - 721526 - 951219
APORTA ACTA DE RECIBO FINAL
EL CONTRATO No.2
INSCRITO EN LOS CODIGOS UNSPSC 721015 - 721520 - 721525 - 721526 - 951219
APORTA ACTA DE RECIBO FINAL
EL CONTRATO No.3
INSCRITO EN LOS CODIGOS UNSPSC 721015 - 721033 - 721525
APORTA ACTA DE RECIBO FINAL
EL CONTRATO No.4
INSCRITO EN LOS CODIGOS UNSPSC 721015 - 721525 - 721526
APORTA ACTA DE RECIBO FINAL
EL CONTRATO No.5
INSCRITO EN LOS CODIGOS UNSPSC 721015 - 721520 - 721525 - 721526
APORTA ACTA DE RECIBO FINAL
EL CONTRATO No.6
INSCRITO EN LOS CODIGOS UNSPSC 721015 - 721520 - 721525 - 721526
APORTA ACTA DE RECIBO FINAL
EL CONTRATO No.7
INSCRITO EN LOS CODIGOS UNSPSC 721015 - 721029 - 721033 - 721513 - 721525 - 721526
APORTA ACTA DE RECIBO FINAL SUSCRITA CON ENTIDAD PRIVADA Y FACTURA
EL CONTRATO No.8
INSCRITO EN LOS CODIGOS UNSPSC 721015 - 721029 - 721033 - 721513 - 721525 - 721526
APORTA ACTA DE RECIBO FINAL</t>
  </si>
  <si>
    <t>UNSPSC
721015 - 721033 - 721520 - 721525 - 721526</t>
  </si>
  <si>
    <t>En el caso de estructura plural, el integrante que aporte el 40% de la experiencia específica o más relacionada con el criterio del VTE, deberá tener una participación mínima en la estructura plural del 40%. ($971.649.457)</t>
  </si>
  <si>
    <t>2.3.3</t>
  </si>
  <si>
    <t>COMPROMISO DE UTILIZAR ANDAMIOS CERTIFICADOS</t>
  </si>
  <si>
    <t>El proponente deberá presentar una declaración juramentada de compromiso debidamente suscrita, donde conste que utilizará ANDAMIOS MULTIDIRECCIONALES CERTIFICADOS para ejecutar las actividades descritas en el presupuesto oficial, brindando cumplimiento a los sistemas de ascenso y descenso para trabajo seguro en alturas descritos en el artículo 18 y 19 de la resolución 1409 de 2012, según Anexo K de la presente convocatoria, debidamente diligenciado y suscrito por el proponente, su representante legal, representante o apoderado.</t>
  </si>
  <si>
    <t>FOLIO 184</t>
  </si>
  <si>
    <t>FOLIO 117</t>
  </si>
  <si>
    <t>FOLIO 166</t>
  </si>
  <si>
    <t>INGENIERA CIVIL
FECHA EXP. M.P. 199
CARTA DE COMPROMISO
DISPONIBILIDAD 50%</t>
  </si>
  <si>
    <t>ING. CIVIL
FECHA EXP. M.P. 1999
CARTA DE COMPROMISO
DISPONIBILIDAD 100%
CERTIFICACION TRABAJO EN ALTURAS EXP. 21/04/2019
APORTA UN ACTA DE LIQUIDACION COMO CONTRATISTA, DOS CERTIFICADOS COMO DIRECTOR DE OBRA EXPEDIDO POR ENTIDAD PUBLICA
ING. CIVIL
FECHA EXP. M.P. 1992
CARTA DE COMPROMISO
DISPONIBILIDAD 100%
CERTIFICACION TRABAJO EN ALTURAS EXP. 21/04/2019
APORTA DOS ACTAS DE LIQUIDACION Y UN CERTIFICACION, COMO CONTRATISTA</t>
  </si>
  <si>
    <t>ING. CIVIL
FECHA EXP. M.P. 1994
CARTA DE COMPROMISO
DISPONIBILIDAD 100%
CERTIFICACION TRABAJO EN ALTURAS EXP. 06/05/2019
APORTA SEIS ACTAS DE LIQUIDACION, COMO CONTRATISTA
ING. CIVIL
FECHA EXP. M.P. 2002
CARTA DE COMPROMISO
DISPONIBILIDAD 100%
CERTIFICACION TRABAJO EN ALTURAS EXP. 29/04/2019
APORTA UN ACTA DE LIQUIDACION Y DOS CERTIFICACIONES, COMO CONTRATISTA</t>
  </si>
  <si>
    <t>MAESTRO
FECHA EXP. M.P. 2007
CARTA DE COMPROMISO
DISPONIBILIDAD 100%
CERTIFICACION TRABAJO EN ALTURAS EXP. 21/04/2019
MAESTRO
FECHA EXP. M.P. 1996
CARTA DE COMPROMISO
DISPONIBILIDAD 100%
CERTIFICACION TRABAJO EN ALTURAS EXP. 21/04/2019</t>
  </si>
  <si>
    <t>TECNOLOGO EN SALUD OCUPACIONAL
FECHA EXP. 17/09/2014
CARTA DE COMPROMISO
DISPONIBILIDAD 100%
CERTIFICACION TRABAJO EN ALTURAS EXP. 20/12/2018</t>
  </si>
  <si>
    <t>ING. CIVIL
FECHA EXP. M.P. 1997
CARTA DE COMPROMISO
DISPONIBILIDAD 100%
CERTIFICACION TRABAJO EN ALTURAS EXP. 21/04/2019
APORTA TRES CERTIFICACIONES COMO DIRECTOR EXPEDIDA POR ENTIDAD PUBLICA</t>
  </si>
  <si>
    <t>MAESTRO
FECHA EXP. M.P. 2000
CARTA DE COMPROMISO
DISPONIBILIDAD 100%
CERTIFICACION TRABAJO EN ALTURAS EXP. 08/06/2018
TECNOLOGO EN CONSTRUCCION
FECHA EXP. M.P. 2013
CARTA DE COMPROMISO
DISPONIBILIDAD 100%
CERTIFICACION TRABAJO EN ALTURAS EXP. 27/06/2018</t>
  </si>
  <si>
    <t>CONSORCIO SAN JAVIER</t>
  </si>
  <si>
    <t>NO OK</t>
  </si>
  <si>
    <t>UNSPSC
721015 - 721029 - 721033 - 721520 - 721525</t>
  </si>
  <si>
    <t>UNSPSC
NINGUNO DE LOS REQUERIDOS</t>
  </si>
  <si>
    <t>EN ATENCION A QUE EL OFERENTE NO CUMPLE CON LA EXPERIENCIA ESPECIIFCA, EL COMITÉ EVALUADOR DECIDE NO CONTINUAR CON LA EVALUACION</t>
  </si>
  <si>
    <t>CONSORCIO UNICAUCA</t>
  </si>
  <si>
    <t>EL CONTRATO No.1
INSCRITO EN LOS CODIGOS UNSPSC 721029 - 721033 - 721520 - 721525 - 721526
APORTA CERTIFICACION
EL CONTRATO No.2
INSCRITO EN LOS CODIGOS UNSPSC 721029 - 721033 - 721525 - 721526
APORTA CERTIFICACION
EL CONTRATO No.3
INSCRITO EN LOS CODIGOS UNSPSC 721015 - 721029 - 721033 - 721520 - 721525
APORTA ACTA DE RECIBO FINAL
EL CONTRATO No.4
INSCRITO EN LOS CODIGOS UNSPSC 721029 - 721033 - 721520 - 721525 - 721526
APORTA ACTA DE LIQUIDACION CON ENTIDAD PRIVADA, NO APORTA  FACTURA
EL CONTRATO No.5
INSCRITO EN LOS CODIGOS UNSPSC 721513
APORTA CERTIFICACION CON ENTIDAD PRIVADA, NO APORTA FACTURA
EL CONTRATO No.6
INSCRITO EN LOS CODIGOS UNSPSC NINGUNA
APORTA CERTIFICACION Y FACTURA CON ENTIDAD PRIVADA</t>
  </si>
  <si>
    <t>UNSPSC
721015 - 721033 - 721525 - 721526 - 721029 - 721513 - 721520</t>
  </si>
  <si>
    <t>UNSPSC
721015 - 721033 - 721525 - 721526 - 721029 - 721513 - 721520 - 951219</t>
  </si>
  <si>
    <t>UNSPSC
721015 - 721033 - 721525 - 721526 - 721029 -  721520 - 951219</t>
  </si>
  <si>
    <t>UNSPSC
721015 - 721033 - 721525 - 721526 - 721029 - 721520 - 951219</t>
  </si>
  <si>
    <t>UNSPSC
721015 - 721033 - 721525 - 721526 - 721029  - 721520 - 951219</t>
  </si>
  <si>
    <t>UNSPSC
721015 - 721033 - 721525 - 721526  - 721513 - 721520 - 951219</t>
  </si>
  <si>
    <t>EL CONTRATO No.1
INSCRITO EN LOS CODIGOS UNSPSC 721015 - 721033 - 721525 - 721526 - 721029 - 721513 - 721520
APORTA ACTA DE LIQUIDACIÒN FINAL
EL CONTRATO No.2
INSCRITO EN LOS CODIGOS UNSPSC 721015 - 721033 - 721525 - 721526 - 721029 - 721513 - 721520
APORTA ACTA DE LIQUIDACIÒN FINAL
EL CONTRATO No.3
INSCRITO EN LOS CODIGOS UNSPSC 721015 - 721033 - 721525 - 721526 - 721029 - 721513 - 721520 - 951219
APORTA ACTA DE LIQUIDACIÒN UNICA Y FINAL
EL CONTRATO No.4
INSCRITO EN LOS CODIGOS UNSPSC 721015 - 721033 - 721525 - 721526 - 721029 - 721520 - 951219
APORTA ACTA DE RECIBO Y LIQUIDACIÒN FINAL
EL CONTRATO No.5
INSCRITO EN LOS CODIGOS UNSPSC 721015 - 721033 - 721525 - 721526 - 721029 - 721520 - 951219
APORTA CERTFICACION
EL CONTRATO No.6
INSCRITO EN LOS CODIGOS UNSPSC 721015 - 721520 - 721525 - 721526
APORTA ACTA DE RECIBO FINAL
EL CONTRATO No.7
INSCRITO EN LOS CODIGOS UNSPSC 721015 - 721033 - 721525 - 721526 - 721029 -  721520 - 951219
APORTA CERTIFICACION
EL CONTRATO No.8
INSCRITO EN LOS CODIGOS UNSPSC721015 - 721033 - 721525 - 721526 - 721029  - 721520 - 951219
APORTA CERTIFICACIÒN
EL CONTRATO No.9
INSCRITO EN LOS CODIGOS UNSPSC 721015 - 721033 - 721525 - 721526 - 721029 - 721520 - 951219
APORTA ACTA DE LIQUIDACIÒN
EL CONTRATO No.10
INSCRITO EN LOS CODIGOS UNSPSC 721015 - 721033 - 721525 - 721526  - 721513 - 721520 - 951219
APORTA ACTA DE LIQUIDACIÒN</t>
  </si>
  <si>
    <t>FOLIO 278</t>
  </si>
  <si>
    <t>INGENIERA CIVIL
FECHA EXP. M.P. 1987
CARTA DE COMPROMISO
DISPONIBILIDAD 100%</t>
  </si>
  <si>
    <t>MAESTRO
FECHA EXP. M.P. 2000
CARTA DE COMPROMISO
DISPONIBILIDAD 100%
CERTIFICACION TRABAJO EN ALTURAS EXP. 11/09/2018
TECNICO PROFESIONAL EN CONSTRUCCIÒN
FECHA EXP. M.P. 2005
CARTA DE COMPROMISO
DISPONIBILIDAD 100%
CERTIFICACION TRABAJO EN ALTURAS EXP. 04/11/2018</t>
  </si>
  <si>
    <t>TECNOLOGO EN SALUD OCUPACIONAL
FECHA EXP. 29/11/2011
CARTA DE COMPROMISO
DISPONIBILIDAD 100%
CERTIFICACION TRABAJO EN ALTURAS EXP. 20/12/2018</t>
  </si>
  <si>
    <t>MAESTRO
FECHA EXP. M.P. 2008
CARTA DE COMPROMISO
DISPONIBILIDAD 100%
CERTIFICACION TRABAJO EN ALTURAS EXP. 22/05/2019
MAESTRO
FECHA EXP. M.P. 2010
CARTA DE COMPROMISO
DISPONIBILIDAD 100%
CERTIFICACION TRABAJO EN ALTURAS EXP. 10/04/2019</t>
  </si>
  <si>
    <t>ING. CIVIL
FECHA EXP. M.P. 1991
CARTA DE COMPROMISO
DISPONIBILIDAD 100%
CERTIFICACION TRABAJO EN ALTURAS EXP. 22/05/2019
APORTA CUATRO CERTIFICACIONES Y DOS ACTAS DE RECIBO FINAL, EXPEDIDAS POR ENTIDAD PUBLICA</t>
  </si>
  <si>
    <t>NO APORTA CARTA DE COMPROMISO</t>
  </si>
  <si>
    <t>ARMANDO ESCOBAR ROJAS</t>
  </si>
  <si>
    <t xml:space="preserve">UNSPSC
NO PRESENTA Anexo G: EXPERIENCIA ESPECIFICA DEL PROPONENTE </t>
  </si>
  <si>
    <t>EL CONTRATO No.1
NO PRESENTA Anexo G: EXPERIENCIA ESPECIFICA DEL PROPONENTE 
APORTA ACTA DE LIQUIDACIÒN FINAL
EL CONTRATO No.2
NO PRESENTA Anexo G: EXPERIENCIA ESPECIFICA DEL PROPONENTE 
APORTA ACTA  FINAL
EL CONTRATO No.3
NO PRESENTA Anexo G: EXPERIENCIA ESPECIFICA DEL PROPONENTE 
APORTA ACTA  FINAL DE OBRA
EL CONTRATO No.4
NO PRESENTA Anexo G: EXPERIENCIA ESPECIFICA DEL PROPONENTE 
APORTA ACTA DE LIQUIDACIÒN FINAL
EL CONTRATO No.5
NO PRESENTA Anexo G: EXPERIENCIA ESPECIFICA DEL PROPONENTE 
APORTA DE LIQUIDACIÒN
EL CONTRATO No.6
NO PRESENTA Anexo G: EXPERIENCIA ESPECIFICA DEL PROPONENTE 
APORTA ACTA DE LIQUIDACIÒN FINAL
EL CONTRATO No.7
NO PRESENTA Anexo G: EXPERIENCIA ESPECIFICA DEL PROPONENTE 
APORTA CERTIFICACIÒN
EL CONTRATO No.8
INO PRESENTA Anexo G: EXPERIENCIA ESPECIFICA DEL PROPONENTE 
APORTA ACTA DE LIQUIDACIÒN FINAL
EL CONTRATO No.9
NO PRESENTA Anexo G: EXPERIENCIA ESPECIFICA DEL PROPONENTE 
APORTA ACTA DE LIQUIDACIÒN FINAL
EL CONTRATO No.10
NO PRESENTA Anexo G: EXPERIENCIA ESPECIFICA DEL PROPONENTE 
APORTA ACTA DE RECIBO Y  LIQUIDACIÒN FINAL</t>
  </si>
  <si>
    <t>FOLIO 119</t>
  </si>
  <si>
    <t>INGENIERA CIVIL
FECHA EXP. M.P. 1977
CARTA DE COMPROMISO
DISPONIBILIDAD 100%</t>
  </si>
  <si>
    <t xml:space="preserve">ING. CIVIL
FECHA EXP. M.P. 1982
CARTA DE COMPROMISO
DISPONIBILIDAD 100%
CERTIFICACION TRABAJO EN ALTURAS EXP. 31/10/2018
APORTA UNA CERTIFICACION COMO RESIDENTE DE OBRA EN TRES (3) CONTRATOS EXPEDIDO POR ENTIDAD PRIVADA
ING. CIVIL
FECHA EXP. M.P. 1997
CARTA DE COMPROMISO
DISPONIBILIDAD 100%
CERTIFICACION TRABAJO EN ALTURAS EXP. 31/10/2018
APORTA UNA CERTIFICACION COMO INGENIERO RESIDENTE EN TRES (3) OBRAS POR ENTIDAD PRIVADA </t>
  </si>
  <si>
    <t>MAESTRO
FECHA EXP. M.P. 2011
CARTA DE COMPROMISO
DISPONIBILIDAD 100%
CERTIFICACION TRABAJO EN ALTURAS EXP. 20/12/2018
MAESTRO DE OBRA
FECHA EXP. M.P. 1999
CARTA DE COMPROMISO
DISPONIBILIDAD 100%
CERTIFICACION TRABAJO EN ALTURAS EXP. 19/03/2019</t>
  </si>
  <si>
    <t>TECNOLOGO EN SALUD OCUPACIONAL
FECHA EXP. 27/12/2014
CARTA DE COMPROMISO
DISPONIBILIDAD 100%
CERTIFICACION TRABAJO EN ALTURAS EXP. 7/12/2018</t>
  </si>
  <si>
    <t>MAESTRO
FECHA EXP. M.P. 2014
CARTA DE COMPROMISO
DISPONIBILIDAD 100%
CERTIFICACION TRABAJO EN ALTURAS EXP. 31/03/2019
MAESTRO
FECHA EXP. M.P. 1996
CARTA DE COMPROMISO
DISPONIBILIDAD 100%
CERTIFICACION TRABAJO EN ALTURAS EXP. 22/05/2019</t>
  </si>
  <si>
    <t>ING. CIVIL
FECHA EXP. M.P. 2009
CARTA DE COMPROMISO
DISPONIBILIDAD 100%
CERTIFICACION TRABAJO EN ALTURAS EXP. 13/11/2018
APORTA UNA CERTIFICACION  COMO RESIDENTE DE TRES (3) OBRAS, EXPEDIDAS POR ENTIDAD PRIVADA</t>
  </si>
  <si>
    <t>DIEGO REINEL FERNANDEZ</t>
  </si>
  <si>
    <t>UNSPSC
721015 - 721033 - 721513 - 721520 - 721525 - 951219</t>
  </si>
  <si>
    <t>UNSPSC
721015 - 721033 - 721513 - 721525 - 721526 - 951219</t>
  </si>
  <si>
    <t>UNSPSC
721015 - 721033 -  721513 - 721520 - 721525 - 951219</t>
  </si>
  <si>
    <t>UNSPSC
721015 - 721029 - 721520 - 721525</t>
  </si>
  <si>
    <t>EL CONTRATO No.1
INSCRITO EN LOS CODIGOS UNSPSC 721015 - 721033 - 721513 - 721520 - 721525 - 951219
APORTA CERTIFICACION
EL CONTRATO No.2
INSCRITO EN LOS CODIGOS UNSPSC 721015 - 721033 - 721513 - 721525 - 721526 - 951219
APORTA ACTA DE LIQUIDACION
EL CONTRATO No.3
INSCRITO EN LOS CODIGOS UNSPSC 721015 - 721033 -  721513 - 721520 - 721525 - 951219
APORTA ACTA DE LIQUIDACION
EL CONTRATO No.4
INSCRITO EN LOS CODIGOS UNSPSC 721015 - 721029 - 721033 - 721513 - 721520 - 721525 - 721526 - 951219
APORTA CERTIFICACION
EL CONTRATO No.5
INSCRITO EN LOS CODIGOS UNSPSC 721015 - 721029 - 721033 - 721513 - 721520 - 721525 - 721526 - 951219
APORTA ACTA DE LIQUIDACIÒN
EL CONTRATO No.6
INSCRITO EN LOS CODIGOS UNSPSC 721015 - 721029 - 721033 - 721513 - 721520 - 721525 - 721526 - 951219
APORTA CERTIFICACION
EL CONTRATO No.7
INSCRITO EN LOS CODIGOS UNSPSC 721015 - 721029 - 721033 - 721513 - 721520 - 721525 - 721526 - 951219
APORTA CERTIFICACION
EL CONTRATO No.8
INSCRITO EN LOS CODIGOS UNSPSC 721015 - 721029 - 721520 - 721525
APORTA CERTIFICACION</t>
  </si>
  <si>
    <t>FOLIO 203</t>
  </si>
  <si>
    <t>INGENIERA CIVIL
FECHA EXP. M.P. 1993
CARTA DE COMPROMISO
DISPONIBILIDAD 100%</t>
  </si>
  <si>
    <t>ING. CIVIL
FECHA EXP. M.P. 1988
CARTA DE COMPROMISO
DISPONIBILIDAD 100%
CERTIFICACION TRABAJO EN ALTURAS EXP. 22/10/2018
APORTA UNA CERTIFICACION COMO RESIDENTE DE OBRA Y TRES CERTIFICACIONES COMO DIRECTORA DE OBRA, EXPEDIDAS POR ENTIDAD PUBLICA
ING. CIVIL
FECHA EXP. M.P. 2000
CARTA DE COMPROMISO
DISPONIBILIDAD 100%
CERTIFICACION TRABAJO EN ALTURAS EXP. 21/11/2018
APORTA CUATRO CERTIFICACIONES COMO DIRECTOR DE OBRA EXPEDIDAS POR ENTIDAD PUBLICA Y UNA CERTIFICACION COMO CONTRATISTA</t>
  </si>
  <si>
    <t>ING. CIVIL
FECHA EXP. M.P. 1997
CARTA DE COMPROMISO
DISPONIBILIDAD 100%
CERTIFICACION TRABAJO EN ALTURAS EXP. 09/11/2018
APORTA CUATRO CERTIFICACIONES  COMO RESIDENTE DE OBRA EXPEDIDAS POR ENTIDAD PUBLICA</t>
  </si>
  <si>
    <t>MAESTRO DE OBRA
FECHA EXP. M.P. 2002
CARTA DE COMPROMISO
DISPONIBILIDAD 100%
CERTIFICACION TRABAJO EN ALTURAS EXP. 29/01/2019
MAESTRO DE OBRA
FECHA EXP. M.P. 2013
CARTA DE COMPROMISO
DISPONIBILIDAD 100%
CERTIFICACION TRABAJO EN ALTURAS EXP. 09/09/2018</t>
  </si>
  <si>
    <t>MAESTRO
FECHA EXP. M.P. 2011
CARTA DE COMPROMISO
DISPONIBILIDAD 100%
CERTIFICACION TRABAJO EN ALTURAS EXP. 22/10/2018
MAESTRO
FECHA EXP. M.P. 2006
CARTA DE COMPROMISO
DISPONIBILIDAD 100%
CERTIFICACION TRABAJO EN ALTURAS EXP. 18/09/2018</t>
  </si>
  <si>
    <t>PROFESIONAL EN SALUD OCUPACIONAL
FECHA EXP. 01/02/2012
CARTA DE COMPROMISO
DISPONIBILIDAD 100%
CERTIFICACION TRABAJO EN ALTURAS EXP. 10/12/2018</t>
  </si>
  <si>
    <t>INVERSIONES CLH SA</t>
  </si>
  <si>
    <t>UNSPSC
721015 - 721029 - 721520 - 721525 - 951219</t>
  </si>
  <si>
    <t>UNSPSC
721015 - 721029 - 721033 - 721525</t>
  </si>
  <si>
    <t>EL CONTRATO No.1
INSCRITO EN LOS CODIGOS UNSPSC 721015 - 721029 - 721033 - 721520 - 721525
APORTA ACTA DE RECIBO FINAL
EL CONTRATO No.2
INSCRITO EN LOS CODIGOS UNSPSC 721015 - 721029 - 721520 - 721525 - 951219
APORTA ACTA DE LIQUIDACION
EL CONTRATO No.3
INSCRITO EN LOS CODIGOS UNSPSC 721015 - 721029 - 721033 - 721525
APORTA ACTA DE RECIBO FINAL</t>
  </si>
  <si>
    <t>FOLIO 65</t>
  </si>
  <si>
    <t>INGENIERA CIVIL
FECHA EXP. M.P. 1993
CARTA DE COMPROMISO
DISPONIBILIDAD 50%</t>
  </si>
  <si>
    <t>ING. CIVIL
FECHA EXP. M.P. 2009
CARTA DE COMPROMISO
DISPONIBILIDAD 100%
CERTIFICACION TRABAJO EN ALTURAS EXP. 17/05/2019
APORTA TRES CERTIFICACIONES COMO RESIDENTE DE OBRA, EXPEDIDAS POR ENTIDAD PRIVADA
ING. CIVIL
FECHA EXP. M.P. 2009
CARTA DE COMPROMISO
DISPONIBILIDAD 100%
CERTIFICACION TRABAJO EN ALTURAS EXP. 17/05/2019
APORTA TRES CERTIFICACIONES COMO RESIDENTE DE OBRA EXPEDIDAS POR ENTIDAD PRIVADA</t>
  </si>
  <si>
    <t>ARQUITECTA
FECHA EXP. M.P. 2005
CARTA DE COMPROMISO
DISPONIBILIDAD 100%
CERTIFICACION TRABAJO EN ALTURAS EXP. 17/05/2019
APORTA TRES CERTIFICACIONES  COMO RESIDENTE DE OBRA EXPEDIDAS POR ENTIDAD PRIVADA</t>
  </si>
  <si>
    <t>MAESTRO DE OBRA
FECHA EXP. M.P. 1981
CARTA DE COMPROMISO
DISPONIBILIDAD 100%
CERTIFICACION TRABAJO EN ALTURAS EXP. 17/0105/2019
MAESTRO DE OBRA
FECHA EXP. M.P. 2000
CARTA DE COMPROMISO
DISPONIBILIDAD 100%
CERTIFICACION TRABAJO EN ALTURAS EXP. 17/05/2019</t>
  </si>
  <si>
    <t>MAESTRO
FECHA EXP. M.P. 1988
CARTA DE COMPROMISO
DISPONIBILIDAD 100%
CERTIFICACION TRABAJO EN ALTURAS EXP. 17/05/2019
MAESTRO
FECHA EXP. M.P. 2009
CARTA DE COMPROMISO
DISPONIBILIDAD 100%
CERTIFICACION TRABAJO EN ALTURAS EXP. 17/05/2019</t>
  </si>
  <si>
    <t>ELEAZAR GIRALDO FAJURI</t>
  </si>
  <si>
    <t>UNSPSC
721015 - 721029 - 721033 - 721520</t>
  </si>
  <si>
    <t xml:space="preserve">UNSPSC
721015 - 721029 - 721033 - 721513 - 721520 - 721525 - 721526 </t>
  </si>
  <si>
    <t xml:space="preserve">UNSPSC
721015 - 721029 - 721033  </t>
  </si>
  <si>
    <t>FOLIO 127</t>
  </si>
  <si>
    <t>INGENIERA CIVIL
FECHA EXP. M.P. 1989
CARTA DE COMPROMISO
DISPONIBILIDAD 100%</t>
  </si>
  <si>
    <t>MAESTRO DE OBRA
FECHA EXP. M.P. 2011
CARTA DE COMPROMISO
DISPONIBILIDAD 100%
CERTIFICACION TRABAJO EN ALTURAS EXP. 22/10/2018
MAESTRO DE OBRA
FECHA EXP. M.P. 2002
CARTA DE COMPROMISO
DISPONIBILIDAD 100%
CERTIFICACION TRABAJO EN ALTURAS EXP. 29/01/2019</t>
  </si>
  <si>
    <t>MAESTRO
FECHA EXP. M.P. 2013
CARTA DE COMPROMISO
DISPONIBILIDAD 100%
CERTIFICACION TRABAJO EN ALTURAS EXP. 09/09/2018
TECNOLOGO EN CONSTRUCCIÓN
FECHA EXP. M.P. 2009
CARTA DE COMPROMISO
DISPONIBILIDAD 100%
CERTIFICACION TRABAJO EN ALTURAS EXP. 09/10/2018</t>
  </si>
  <si>
    <t>ESPECIALISTA EN SALUD OCUPACIONAL
FECHA EXP. 01/02/2012
CARTA DE COMPROMISO
DISPONIBILIDAD 100%
CERTIFICACION TRABAJO EN ALTURAS EXP. 10/12/2018</t>
  </si>
  <si>
    <t>Con el fin de verificar la experiencia específica para la contratación del objeto de la presente convocatoria, el proponente debe certificar la ejecución de máximo DIEZ (10) contratos de obra civil de adecuación y/o mantenimiento y/o rehabilitación y/o mejoramiento y/o remodelación y/o reparaciones locativas de edificaciones no residenciales. La sumatoria del valor actualizado de los contratos aportados debe ser por una cuantía igual o superior al presupuesto oficial de la presente convocatoria, relacionada con el criterio de VALOR TOTAL EJECUTADO (VTE).
EXCLUSIONES
Para el presente proceso se excluyen los contratos de obra civil cuya ejecución se haya limitado única y exclusivamente a la Construcción de edificaciones.
En ofertas presentadas por consorcios o uniones temporales, todos los integrantes deben acreditar como mínimo el 30% de la experiencia especifica en relación con el presupuesto oficial, en máximo tres (3) contratos (incluyendo la que se aporta para la experiencia específica del proponente plural).
Cada contrato que el proponente aporte como experiencia específica debe estar registrado en el RUP y debe encontrarse inscrito en al menos tres (3) de los códigos UNSPSC exigidos en el numeral 2.1 literal (d) del presente pliego de condiciones y uno de ellos necesariamente deberá ser el código UNSPSC 721015. El RUP deberá estar vigente y en firme, de lo contrario el proponente quedará INHABILITADO. 
721015 - 721029 - 721033 - 721513 - 721520 - 721525 - 721526 - 951219</t>
  </si>
  <si>
    <t>EL CONTRATO No.1
INSCRITO EN LOS CODIGOS UNSPSC 721015 - 721029 - 721033 - 721513 - 721520 - 721525 - 721526 - 951219
APORTA ACTA DE LIQUIDACION
EL CONTRATO No.2
INSCRITO EN LOS CODIGOS UNSPSC 721015 - 721029 - 721033 - 721520
APORTA ACTA DE RECIBO FINAL
EL CONTRATO No.3
INSCRITO EN LOS CODIGOS UNSPSC 721015 - 721029 - 721033 - 721513 - 721520 - 721525 - 721526 - 951219
APORTA ACTA DE LIQUIDACION
EL CONTRATO No.4
INSCRITO EN LOS CODIGOS UNSPSC 721015 - 721029 - 721033 - 721513 - 721520 - 721525 - 721526 - 951219
APORTA ACTA DE LIQUIDACION
EL CONTRATO No.5
INSCRITO EN LOS CODIGOS UNSPSC 721015 - 721029 - 721033 - 721513 - 721520 - 721525 - 721526 - 951219
APORTA ACTA DE RECIBO FINAL
EL CONTRATO No.6
INSCRITO EN LOS CODIGOS UNSPSC 721015 - 721029 - 721033 - 721513 - 721520 - 721525 - 721526 - 951219
APORTA ACTA DE RECIBO FINAL
EL CONTRATO No.7
INSCRITO EN LOS CODIGOS UNSPSC 721015 - 721029 - 721033 - 721513 - 721520 - 721525 - 721526 - 951219
APORTA CERTIFICACION
EL CONTRATO No.8
INSCRITO EN LOS CODIGOS UNSPSC 721015 - 721029 - 721033 - 721513 - 721520 - 721525 - 721526 
APORTA ACTA DE LIQUIDACION
EL CONTRATO No.9
INSCRITO EN LOS CODIGOS UNSPSC 721015 - 721029 - 721033
APORTA ACTA DE RECIBO FINAL
EL CONTRATO No.10
INSCRITO EN LOS CODIGOS UNSPSC 721015 - 721029 - 721033 - 721513 - 721520 - 721525 - 721526 - 951219
APORTA ACTA DE LIQUIDACION</t>
  </si>
  <si>
    <t>CONSORCIO MC INGENIERIA</t>
  </si>
  <si>
    <t>FOLIO 83</t>
  </si>
  <si>
    <t>UNSPSC
721015 - 721513 - 721525 - 721526</t>
  </si>
  <si>
    <t>UNSPSC
721015 - 721029 - 721513 - 721520 - 721525 - 721526 - 951219</t>
  </si>
  <si>
    <t>UNSPSC
721015 - 721513 - 721525</t>
  </si>
  <si>
    <t>UNSPSC
721015 - 721513 - 721525 - 721526 - 951219</t>
  </si>
  <si>
    <t xml:space="preserve">UNSPSC
721015 - 721029 - 721033 - 721513 - 721520 - 721525 - 721526 - 951219  </t>
  </si>
  <si>
    <t>EL CONTRATO No.1
INSCRITO EN LOS CODIGOS UNSPSC 721015 - 721029 - 721513 - 721520 - 721525 - 721526
APORTA ACTA DE RECIBO FINAL
EL CONTRATO No.2
INSCRITO EN LOS CODIGOS UNSPSC  721015 - 721513 - 721525 - 721526
APORTA ACTA DE RECIBO FINAL
EL CONTRATO No.3
INSCRITO EN LOS CODIGOS UNSPSC 721015 - 721029 - 721033 - 721513 - 721520 - 721525 - 721526 - 951219
APORTA CERTIFICACION
EL CONTRATO No.4
INSCRITO EN LOS CODIGOS UNSPSC 721015 - 721029 - 721513 - 721520 - 721525 - 721526 - 951219
APORTA CERTIFICACION
EL CONTRATO No.5
INSCRITO EN LOS CODIGOS UNSPSC 721015 - 721029 - 721033 - 721513 - 721520 - 721525 - 721526 - 951219
APORTA ACTA DE LIQUIDACIÒN
EL CONTRATO No.6
INSCRITO EN LOS CODIGOS UNSPSC 721015 - 721513 - 721525
APORTA ACTA DE LIQUIDACION
EL CONTRATO No.7
INSCRITO EN LOS CODIGOS UNSPSC 721015 - 721513 - 721525 - 721526 - 951219
APORTA ACTA DE RECIBO FINAL
EL CONTRATO No.8
INSCRITO EN LOS CODIGOS UNSPSC 721015 - 721513 - 721525 - 721526 - 951219
APORTA ACTA DE RECIBO FINAL
EL CONTRATO No.9
INSCRITO EN LOS CODIGOS UNSPSC 721015 - 721029 - 721033 - 721513 - 721520 - 721525 - 721526 - 951219
APORTA ACTA DE LIQUIDACION</t>
  </si>
  <si>
    <t>MAESTRO DE OBRA
FECHA EXP. M.P. 2006
CARTA DE COMPROMISO
DISPONIBILIDAD 100%
CERTIFICACION TRABAJO EN ALTURAS EXP. 18/09/2018
MAESTRO DE OBRA
FECHA EXP. M.P. 2007
CARTA DE COMPROMISO
DISPONIBILIDAD 100%
CERTIFICACION TRABAJO EN ALTURAS EXP. 18/09/2018</t>
  </si>
  <si>
    <t>TECNOLOGO EN SALUD OCUPACIONAL
FECHA EXP. 31/05/2016
CARTA DE COMPROMISO
DISPONIBILIDAD 100%
CERTIFICACION TRABAJO EN ALTURAS EXP. 22/12/2018</t>
  </si>
  <si>
    <t>TECNOLOGO EN CONSTRUCCION
FECHA EXP. M.P. 2011
CARTA DE COMPROMISO
DISPONIBILIDAD 100%
CERTIFICACION TRABAJO EN ALTURAS EXP. 23/10/2018
TECNICO EN CONSTRUCCIÓN
FECHA EXP. M.P. 2013
CARTA DE COMPROMISO
DISPONIBILIDAD 100%
CERTIFICACION TRABAJO EN ALTURAS EXP. 10/09/2018</t>
  </si>
  <si>
    <t>GRUPO AZER SAS EN REORGANIZACION</t>
  </si>
  <si>
    <t>UNSPSC
721015 - 721029 - 721033 - 721520 - 721525 - 721526 - 951219</t>
  </si>
  <si>
    <t>EL CONTRATO No.1
INSCRITO EN LOS CODIGOS UNSPSC 721015 - 721029 - 721033 - 721513 - 721520 - 721525 - 721526 - 95121
APORTA ACTA LIQUIDACION
EL CONTRATO No.2
INSCRITO EN LOS CODIGOS UNSPSC  721015 - 721029 - 721033 - 721513 - 721520 - 721525 - 721526 - 951219
APORTA ACTA DE LIQUIDACION
EL CONTRATO No.3
INSCRITO EN LOS CODIGOS UNSPSC 721015 - 721029 - 721033 - 721513 - 721520 - 721525 - 721526 - 951219
APORTA CERTIFICACION
EL CONTRATO No.4
INSCRITO EN LOS CODIGOS UNSPSC 721015 - 721029 - 721033 - 721513 - 721520 - 721525 - 721526 - 951219
APORTA ACTA DE RECIBO FINAL
EL CONTRATO No.5
INSCRITO EN LOS CODIGOS UNSPSC 721015 - 721029 - 721033 - 721520 - 721525 - 721526 - 951219
APORTA ACTA DE RECIBO FINAL</t>
  </si>
  <si>
    <t>FOLIO 265</t>
  </si>
  <si>
    <t>INGENIERA CIVIL
FECHA EXP. M.P. 2002
CARTA DE COMPROMISO
DISPONIBILIDAD 50%</t>
  </si>
  <si>
    <t>ARQUITECTA
FECHA EXP. M.P. 2007
CARTA DE COMPROMISO
DISPONIBILIDAD 100%
NO PRESENTA CERTIFICACION TRABAJO EN ALTURAS
APORTA DOS CERTIFICACIONES COMO RESIDENTE DE OBRA Y UNA CERTIFICACION COMO SUPERVISOR DE ARQUITECTURA, EXPEDIDAS POR ENTIDAD PRIVADA
ARQUITECTA
FECHA EXP. M.P. 2006
CARTA DE COMPROMISO
DISPONIBILIDAD 100%
NO PRESENTA CERTIFICACION TRABAJO EN ALTURAS
APORTA DOS CERTIFICACIONES COMO DIRECTORA DE OBRA Y UNA CERTIFICACION COMO RESIDENTE, EXPEDIDAS POR ENTIDAD PRIVADA</t>
  </si>
  <si>
    <t>TECNOLOGO EN SALUD OCUPACIONAL
FECHA EXP. 19/05/2014
CARTA DE COMPROMISO
DISPONIBILIDAD 100%
NO PRESENTA CERTIFICACION TRABAJO EN ALTURAS</t>
  </si>
  <si>
    <t>MAESTRO DE OBRA
FECHA EXP. M.P. 2012
CARTA DE COMPROMISO
DISPONIBILIDAD 100%
NO PRESENTA CERTIFICACION TRABAJO EN ALTURAS
MAESTRO DE OBRA
FECHA EXP. M.P. 1999
CARTA DE COMPROMISO
DISPONIBILIDAD 100%
NO PRESENTA CERTIFICACION TRABAJO EN ALTURAS</t>
  </si>
  <si>
    <t>OFRECE 5 CUADRILLAS DE TRABAJO SIMULTANEAS, PERO NO INDICA LA CONFORMACION DE LA CUADRILLA</t>
  </si>
  <si>
    <t>OFRECE 5 CUADRILLAS DE TRABAJO SIMULTANEAS</t>
  </si>
  <si>
    <t>OFRECE MAS DE 4 CUADRILLAS DE TRABAJO SIMULTANEAS</t>
  </si>
  <si>
    <t>ARQUITECTO
FECHA EXP. M.P. 2008
NO PRESENTA VIGENCIA DE LA MATRICULA PROFESIONAL
CARTA DE COMPROMISO
DISPONIBILIDAD 100%
NO PRESENTA CERTIFICACION TRABAJO EN ALTURAS
APORTA TRES CERTIFICACIONES  COMO RESIDENTE DE OBRA, EXPEDIDAS POR ENTIDAD PRIVADA</t>
  </si>
  <si>
    <t>TECNOLOGO EN CONSTRUCCION
FECHA EXP. M.P. 2011
CARTA DE COMPROMISO
DISPONIBILIDAD 100%
NO PRESENTA CERTIFICACION TRABAJO EN ALTURAS
TECNICO EN CONSTRUCCIÓN
FECHA EXP. M.P. 2009
CARTA DE COMPROMISO
DISPONIBILIDAD 100%
NO PRESENTA CERTIFICACION TRABAJO EN ALTURAS</t>
  </si>
  <si>
    <t>UNSPSC
721029 - 721033 - 721520 - 721525 - 721526
NO TIENE CODIGO 721015</t>
  </si>
  <si>
    <t>UNSPSC
721029 - 721033 - 721525 - 721526
NO TIENE CODIGO 721015</t>
  </si>
  <si>
    <t>UNSPS
721513
NO TIENE CODIGO 721015</t>
  </si>
  <si>
    <t xml:space="preserve">OBJETO: MANTENIMIENTO INTEGRAL DE BIENES MUEBLES E INMUEBLES DE LA UNIVERSIDAD DEL CAUCA PARA LA VIGENCIA 2019 Y 2020  </t>
  </si>
  <si>
    <t xml:space="preserve">INFORME DE EVALUACIÓN INICIAL DE OFERTAS </t>
  </si>
  <si>
    <t>CONVOCATORIA PÚBLICA N° 015-2019</t>
  </si>
  <si>
    <t xml:space="preserve">VERIFICACIÓN REQUISITOS JURIDICOS HABILITANTES - PROPONENTES </t>
  </si>
  <si>
    <t>OBJETO: MANTENIMIENTO INTEGRAL DE BIENES MUEBLES E INMUEBLES DE LA UNIVERSIDAD DEL CAUCA VIGENCIA 2019 Y 2020</t>
  </si>
  <si>
    <t>YAMIL FABIAN HAMDANN GONZALEZ</t>
  </si>
  <si>
    <t>INVERSIONES CLH S.A.</t>
  </si>
  <si>
    <t>GRUPO AZER S.A.S.</t>
  </si>
  <si>
    <t>OBSERVACION</t>
  </si>
  <si>
    <t>REQUISITOS DE CAPACIDAD JURIDICA</t>
  </si>
  <si>
    <t>CARTA DE PRESENTACIÓN</t>
  </si>
  <si>
    <t>MODIFICA EL CONTENIDO DEL PUNTO NO. 10 DEL ANEXO</t>
  </si>
  <si>
    <t>GARANTÍA DE SERIEDAD DE LA PROPUESTA</t>
  </si>
  <si>
    <t xml:space="preserve">EXISTENCIA Y CAPACIDAD LEGAL </t>
  </si>
  <si>
    <t>AUTORIZACIÓN PARA COMPROMETER A LA SOCIEDAD</t>
  </si>
  <si>
    <t>N.A.</t>
  </si>
  <si>
    <t xml:space="preserve">DOCUMENTO DE CONFORMACIÓN DE CONSORCIO O UNION TEMPORAL </t>
  </si>
  <si>
    <t xml:space="preserve">REGISTRO UNICO DE PROPONENTES </t>
  </si>
  <si>
    <t>EL RUP QUE PRESENTA EL CONSORCIADO EDUARDO GOMEZ BOLAÑOS NO SE ENCUENTRA EN FIRME, TODA VEZ QUE LA FECHA DE LA ULTIMA RENOVACIÓN ES EL 28 DE MAYO DE 2019.</t>
  </si>
  <si>
    <t>EL DOCUMENTO CUENTA CON 133 PÁGINAS, EL OFERENTE PRESENTA 113. DEBE APORTAR LOS FOLIOS RESTANTES, ES DECIR DEL 114 AL 133</t>
  </si>
  <si>
    <t>CARTA DE ACEPTACIÓN DEL PRESUPUESTO OFICIAL ANEXO I</t>
  </si>
  <si>
    <t xml:space="preserve">RUT
</t>
  </si>
  <si>
    <t>PAGO DE APORTES A SEGURIDAD SOCIAL Y PARAFISCALES</t>
  </si>
  <si>
    <t>EL PROPONENTE EDUARDO GOMEZ BOLAÑOS NO MENCIONA EL PERIODO DE CUMPLIMIENTO DE APORTES A SEGURIDAD SOCIAL</t>
  </si>
  <si>
    <t xml:space="preserve">COMPROMISO DE TRANSPARENCIA: </t>
  </si>
  <si>
    <t>PAZ Y SALVO FINANCIERO</t>
  </si>
  <si>
    <t xml:space="preserve">CERTIFICADO DE ANTECEDENTES FISCALES </t>
  </si>
  <si>
    <t>CERTIFICADO DE ANTECEDENTES DISCIPLINARIOS</t>
  </si>
  <si>
    <t xml:space="preserve">CERTIFICADO DE ANTECEDENTES JUDICIALES </t>
  </si>
  <si>
    <t>REGISTRO NACIONAL DE MEDIDAS CORRECTIVAS</t>
  </si>
  <si>
    <t>HÁBIL</t>
  </si>
  <si>
    <t>LADY CRISTINA PAZ BURBANO</t>
  </si>
  <si>
    <t>PROFESIONAL UNIVERSITARIA</t>
  </si>
  <si>
    <t xml:space="preserve">UNIVERSIDAD DEL CAUCA </t>
  </si>
  <si>
    <t>OBJETO: MANTENIMIENTO INTEGRAL DE BIENES MUEBLES E INMUEBLES DE LA UNIVERSIDAD DEL CAUCA PARA LA VIGENCIA 2019 Y 2020</t>
  </si>
  <si>
    <t xml:space="preserve">UNIVERSIDAD DEL CAUCA
VICERRECTORIA ADMINISTRATIVA
CONVOCATORIA PUBLICA No. 15 DE 2019
ACTA DE CIERRE DEL PLAZO Y APERTURA DE OFERTAS No. 29 del 31 de mayo de 2019
</t>
  </si>
  <si>
    <t>Presupuesto Oficial = $2.429.123.643</t>
  </si>
  <si>
    <t xml:space="preserve">Conforme al calendario indicado en el Pliego de Condiciones,  modificado mediante adenda, mediante el cual se estableció como fecha de cierre del plazo de la convocatoria el día 31 de mayo de 2019 hasta las 10:00 a.m.,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</si>
  <si>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En este orden de ideas, se dá inicio a la apertura del sobre No. 1 de las ofertas presentadas:</t>
  </si>
  <si>
    <t>Al proceso se presentaron:  ONCE (11) PROPUESTAS, conforme a la información que se describe a continuación:</t>
  </si>
  <si>
    <t>Orden de apertura</t>
  </si>
  <si>
    <t xml:space="preserve">PROPONENTE </t>
  </si>
  <si>
    <t>FOLIOS</t>
  </si>
  <si>
    <t>GARANTÍA DE SERIEDAD DE LA OFERTA</t>
  </si>
  <si>
    <t xml:space="preserve">OBSERVACIONES </t>
  </si>
  <si>
    <t>Compañía de Seguros y No. de póliza.</t>
  </si>
  <si>
    <t>EL SOBRE NO. 1 CUENTA CON  183   FOLIOS</t>
  </si>
  <si>
    <t>LIBERTY SEGUROS S.A. NO. 3050914</t>
  </si>
  <si>
    <t>NINGUNA</t>
  </si>
  <si>
    <t>EL SOBRE NO. 1 CUENTA CON    311   FOLIOS</t>
  </si>
  <si>
    <t>SEGUROS MUNDIAL NO. NB100015455</t>
  </si>
  <si>
    <t>EL SOBRE NO. 1 CUENTA CON  272  FOLIOS</t>
  </si>
  <si>
    <t>LIBERTY SEGUROS S.A. NO. 3050583</t>
  </si>
  <si>
    <t>EL SOBRE NO. 1 CUENTA CON  268      FOLIOS</t>
  </si>
  <si>
    <t>LIBERTY SEGUROS S.A. NO. 3050867</t>
  </si>
  <si>
    <t>EL SOBRE NO. 1 CUENTA CON 370     FOLIOS</t>
  </si>
  <si>
    <t>LIBERTY SEGUROS S.A. NO. 30510022</t>
  </si>
  <si>
    <t>EL SOBRE NO. 1 CUENTA CON 154       FOLIOS</t>
  </si>
  <si>
    <t>PREVISORA NO. 3000846</t>
  </si>
  <si>
    <t>NO INDICA EL NUMERO DE FOLIOS EN EL ANEXO A</t>
  </si>
  <si>
    <t>EL SOBRE NO. 1 CUENTA CON 278     FOLIOS</t>
  </si>
  <si>
    <t>ASEGURADORA SOLIDARIA DE COLOMBIA NO. 435-45-994000010094</t>
  </si>
  <si>
    <t>EL SOBRE NO. 1 CUENTA CON  115     FOLIOS</t>
  </si>
  <si>
    <t>PREVISORA NO. 3000845</t>
  </si>
  <si>
    <t>EL SOBRE NO. 1 CUENTA CON 265      FOLIOS</t>
  </si>
  <si>
    <t>SEGUROS MUNDIAL NO. C-100027114</t>
  </si>
  <si>
    <t>EN EL ANEXO A INDICA 264 FOLIOS, VERIFICADO SE ENCUENTRA QUE CUENTA CON 265</t>
  </si>
  <si>
    <t>EL SOBRE NO. 1 CUENTA CON 322       FOLIOS</t>
  </si>
  <si>
    <t>MUNDIAL DE SEGUROS S.A. NO. CCS-100000448</t>
  </si>
  <si>
    <t>GRUPO AZER SAS EN REORGANIZACIÓN</t>
  </si>
  <si>
    <t>EL SOBRE NO. 1 CUENTA CON 279    FOLIOS</t>
  </si>
  <si>
    <t>SURAMERICANA NO. 2373941-3</t>
  </si>
  <si>
    <t>NO INDICA EL NUMERO DE FOLIOS EN EL ANEXO A, TAMPOCO ACUSA RECIBO DE LAS ADENDAS</t>
  </si>
  <si>
    <t>En constancia de lo anterior, se firma en Popayán a los treinta y un (31) días del mes de mayo de dos mil diecinueve (2019).</t>
  </si>
  <si>
    <t xml:space="preserve">Presidenta, Junta de Licitaciones y Contratos </t>
  </si>
  <si>
    <t xml:space="preserve">Universidad del Cauca </t>
  </si>
  <si>
    <t xml:space="preserve">COMITÉ FINANCIERO ASESOR </t>
  </si>
  <si>
    <t xml:space="preserve">VERIFICACIÓN REQUISITOS FINANCIEROS - PROPONENTES </t>
  </si>
  <si>
    <t xml:space="preserve"> </t>
  </si>
  <si>
    <t xml:space="preserve">YAMIL FABIAN HAMDANN GONZALEZ  </t>
  </si>
  <si>
    <t xml:space="preserve">CONSORCIO CPM-CERZ UC 019 </t>
  </si>
  <si>
    <t xml:space="preserve">JULIAN LIZANDRO GONZALEZ CASAS </t>
  </si>
  <si>
    <t>DIEGO REINEL FERNANDEZ ORODOÑEZ</t>
  </si>
  <si>
    <t>INVERSIONES CLH S.A. - FREDY CANENCIO SANCHEZ</t>
  </si>
  <si>
    <t>GRUPO AZER SAS EN REORGANIZACION - CARLOS MAURICIO ALBA GARZON</t>
  </si>
  <si>
    <t>REQUISITOS DE CAPACIDAD FINANCIERA</t>
  </si>
  <si>
    <t>ÍNDICE DE LIQUIDEZ &gt;= 1,2</t>
  </si>
  <si>
    <t>NIVEL DE ENDEUDAMIENTO &lt;= 0,60</t>
  </si>
  <si>
    <t>CAPITAL DE TRABAJO: = &gt; AL 40% DEL PRESUPUESTO DE $ 2.429.123.643</t>
  </si>
  <si>
    <t>VR. MENOR AL 40% DEL VALOR PRESUPUESTADO</t>
  </si>
  <si>
    <t>JOSE REYMIR OJEDA OJEDA</t>
  </si>
  <si>
    <t>Profesional Universitario</t>
  </si>
  <si>
    <r>
      <t>NO APORTA CARTA DE COMPROMISO</t>
    </r>
    <r>
      <rPr>
        <sz val="10"/>
        <color rgb="FFFF0000"/>
        <rFont val="Arial Narrow"/>
        <family val="2"/>
      </rPr>
      <t xml:space="preserve"> (LA CARTA DE COMPROMISO DEBE SER SUSCRITA POR EL PROPONENTE Y NO POR LOS INTEGRANTES DE LAS CUADRLLAS)</t>
    </r>
  </si>
  <si>
    <r>
      <t>ING. CIVIL
FECHA EXP. M.P. 2003
CARTA DE COMPROMISO
DISPONIBILIDAD 100%
CERTIFICACION TRABAJO EN ALTURAS EXP. 17/06/2018
APORTA TRES CERTIFICACIONES EXPEDIDAS POR ENTIDAD PRIVADA COMO RESIDENTE DE OBRA</t>
    </r>
    <r>
      <rPr>
        <b/>
        <sz val="10"/>
        <color rgb="FFFF0000"/>
        <rFont val="Arial Narrow"/>
        <family val="2"/>
      </rPr>
      <t xml:space="preserve"> (LA EXPERIENCIA ESPECIFICA DEBE CERTIFICAR QUE EL PROFESIONAL EJERCIÓ COMO RESIDENTE DE OBRA O DIRECTOR DE OBRA O CONTRATISTA DE OBRA, TODAS EXPEDIDAS POR ENTIDAD PUBLICA)</t>
    </r>
    <r>
      <rPr>
        <b/>
        <sz val="10"/>
        <rFont val="Arial Narrow"/>
        <family val="2"/>
      </rPr>
      <t xml:space="preserve">
ARQUITECTO
FECHA EXP. M.P. 1998
CARTA DE COMPROMISO
DISPONIBILIDAD 100%
CERTIFICACION TRABAJO EN ALTURAS EXP. 15/04/2019
APORTA UN DOS CERTIFICACIONES EXPEDIDAS POR ENTIDAD PRIVADA COMO RESIDENTE DE OBRA Y UNA CERTIFICACION EXPEDIDA POR ENTIDAD PUBLICA COMO SUPERVISOR DE OBRA </t>
    </r>
    <r>
      <rPr>
        <b/>
        <sz val="10"/>
        <color rgb="FFFF0000"/>
        <rFont val="Arial Narrow"/>
        <family val="2"/>
      </rPr>
      <t>(LA EXPERIENCIA ESPECIFICA DEBE CERTIFICAR QUE EL PROFESIONAL EJERCIÓ COMO RESIDENTE DE OBRA O DIRECTOR DE OBRA O CONTRATISTA DE OBRA, TODAS EXPEDIDAS POR ENTIDAD PUBLICA)</t>
    </r>
  </si>
  <si>
    <r>
      <t xml:space="preserve">ING. CIVIL
FECHA EXP. M.P. 1990
CARTA DE COMPROMISO
DISPONIBILIDAD 100%
CERTIFICACION TRABAJO EN ALTURAS EXP. 23/11/2018
APORTA DOS CERTIFICACIONES COMO CONTRATISTA, UNA CERTIFICACIÒN  COMO RESIDENTE DE OBRA EXPEDIDO POR ENTIDAD PUBLICA
ING. CIVIL
FECHA EXP. M.P. 1992
CARTA DE COMPROMISO
DISPONIBILIDAD 100%
CERTIFICACION TRABAJ  O EN ALTURAS EXP. 30/06/2018
APORTA DOS CERTIFICACIONES COMO INGENIERO RESIDENTE POR ENTIDAD PRIVADA  </t>
    </r>
    <r>
      <rPr>
        <b/>
        <sz val="10"/>
        <color rgb="FFFF0000"/>
        <rFont val="Arial Narrow"/>
        <family val="2"/>
      </rPr>
      <t xml:space="preserve">(SUBSANA DOS CERTIFICACIONES COMO RESIDENTE DE OBRA EXPEDIDAS POR ENTIDAD PUBLICA) </t>
    </r>
    <r>
      <rPr>
        <b/>
        <sz val="10"/>
        <rFont val="Arial Narrow"/>
        <family val="2"/>
      </rPr>
      <t>ENTE DE OBRA POR ENTIDAD PUBLICA</t>
    </r>
  </si>
  <si>
    <t>COLLAZOS PALTA</t>
  </si>
  <si>
    <t>TRUJILLO SOLARTE</t>
  </si>
  <si>
    <t>CAPITAL DE TRABAJO</t>
  </si>
  <si>
    <t>ACTIVO CORRIENTE</t>
  </si>
  <si>
    <t>PASIVO CORRINTE</t>
  </si>
  <si>
    <t>REQUERIMIENTO
&lt;40% P.O.</t>
  </si>
  <si>
    <r>
      <t xml:space="preserve">ING. CIVIL
FECHA EXP. M.P. 1988
CARTA DE COMPROMISO
DISPONIBILIDAD 100%
CERTIFICACION TRABAJO EN ALTURAS EXP. 29/01/2019
APORTA UNA CERTIFICACION COMO DIRECTOR DE OBRA, EXPEDIDAS POR ENTIDAD PUBLICA Y DOS CERTIFICACIONES COMO DIRECTOR DE OBRA EXPEDIDAS POR INTERVENTOR </t>
    </r>
    <r>
      <rPr>
        <b/>
        <sz val="10"/>
        <color rgb="FFFF0000"/>
        <rFont val="Arial Narrow"/>
        <family val="2"/>
      </rPr>
      <t xml:space="preserve">(LA EXPERIENCIA ESPECIFICA DEBE CERTIFICAR QUE EL PROFESIONAL EJERCIÓ COMO RESIDENTE DE OBRA O DIRECTOR DE OBRA O CONTRATISTA DE OBRA, TODAS EXPEDIDAS POR ENTIDAD PUBLICA; EL INTERVENTOR NO ES FUNCIONARIO DE LA ENTIDAD PUBLICA)
</t>
    </r>
    <r>
      <rPr>
        <b/>
        <sz val="10"/>
        <rFont val="Arial Narrow"/>
        <family val="2"/>
      </rPr>
      <t xml:space="preserve">
ING. CIVIL
FECHA EXP. M.P. 2006
NO APORTA VIGENCIA DE LA MATRICULA PROFESIONAL  ING. WENTZER MAURICIO LEON TORRES
CARTA DE COMPROMISO
DISPONIBILIDAD 100%
CERTIFICACION TRABAJO EN ALTURAS EXP. 06/04/2019
APORTA DOS CERTIFICACIONES COMO RESIDENTE DE OBRA EXPEDIDAS POR ENTIDAD PUBLICA Y UNA CERTIFICACION COMO RESIDENTE DE OBRA EXPEDIDA POR INTERVENTOR </t>
    </r>
    <r>
      <rPr>
        <b/>
        <sz val="10"/>
        <color rgb="FFFF0000"/>
        <rFont val="Arial Narrow"/>
        <family val="2"/>
      </rPr>
      <t>(LA EXPERIENCIA ESPECIFICA DEBE CERTIFICAR QUE EL PROFESIONAL EJERCIÓ COMO RESIDENTE DE OBRA O DIRECTOR DE OBRA O CONTRATISTA DE OBRA, TODAS EXPEDIDAS POR ENTIDAD PUBLICA; EL INTERVENTOR NO ES FUNCIONARIO DE LA ENTIDAD PUBLICA)</t>
    </r>
  </si>
  <si>
    <r>
      <t xml:space="preserve">ING. CIVIL
FECHA EXP. M.P. 2012
CARTA DE COMPROMISO
DISPONIBILIDAD 100%
CERTIFICACION TRABAJO EN ALTURAS EXP. 19/02/2019
APORTA DOS CERTIFICACIONES  COMO RESIDENTE DE OBRA EXPEDIDAS POR ENTIDAD PUBLICA Y UNA CERTIFICACION COMO RESIDENTE DE OBRA EXPEDIDA POR INTERVENTOR </t>
    </r>
    <r>
      <rPr>
        <sz val="10"/>
        <color rgb="FFFF0000"/>
        <rFont val="Arial Narrow"/>
        <family val="2"/>
      </rPr>
      <t>(LA EXPERIENCIA ESPECIFICA DEBE CERTIFICAR QUE EL PROFESIONAL EJERCIÓ COMO RESIDENTE DE OBRA O DIRECTOR DE OBRA O CONTRATISTA DE OBRA, TODAS EXPEDIDAS POR ENTIDAD PUBLICA; EL INTERVENTOR NO ES FUNCIONARIO DE LA ENTIDAD PUBLICA)</t>
    </r>
  </si>
  <si>
    <r>
      <t xml:space="preserve">ING. CIVIL
FECHA EXP. M.P. 2000
CARTA DE COMPROMISO
DISPONIBILIDAD 100%
CERTIFICACION TRABAJO EN ALTURAS EXP. 18/09/2018
APORTA UNA CERTIFICACION COMO RESIDENTE DE OBRA Y DOS CERTIFICACIONES COMO DIRECTOR DE OBRA, EXPEDIDAS POR ENTIDAD PRIVADA </t>
    </r>
    <r>
      <rPr>
        <b/>
        <sz val="10"/>
        <color rgb="FFFF0000"/>
        <rFont val="Arial Narrow"/>
        <family val="2"/>
      </rPr>
      <t xml:space="preserve">(SUBSANA DOS CERTIFICACIONES COMO RESIDENTE DE OBRA EXPEDIDAS POR ENTIDAD PUBLICA) 
</t>
    </r>
    <r>
      <rPr>
        <b/>
        <sz val="10"/>
        <rFont val="Arial Narrow"/>
        <family val="2"/>
      </rPr>
      <t xml:space="preserve">
ING. CIVIL
FECHA EXP. M.P. 2004
CARTA DE COMPROMISO
DISPONIBILIDAD 100%
CERTIFICACION TRABAJO EN ALTURAS EXP. 24/09/2018
APORTA TRES CERTIFICACIONES COMO RESIDENTE DE OBRA EXPEDIDAS POR ENTIDAD PRIVADA </t>
    </r>
    <r>
      <rPr>
        <b/>
        <sz val="10"/>
        <color rgb="FFFF0000"/>
        <rFont val="Arial Narrow"/>
        <family val="2"/>
      </rPr>
      <t xml:space="preserve">(SUBSANA DOS CERTIFICACIONES COMO RESIDENTE DE OBRA EXPEDIDAS POR ENTIDAD PUBLICA) </t>
    </r>
  </si>
  <si>
    <r>
      <t xml:space="preserve">ING. CIVIL
FECHA EXP. M.P. 2012
CARTA DE COMPROMISO
DISPONIBILIDAD 100%
CERTIFICACION TRABAJO EN ALTURAS EXP. 12/12/2018
APORTA DOS CERTIFICACIONES  COMO RESIDENTE DE OBRA Y UNA CERTIFICACION COMO DIRECTOR, EXPEDIDAS POR ENTIDAD PRIVADA </t>
    </r>
    <r>
      <rPr>
        <sz val="10"/>
        <color rgb="FFFF0000"/>
        <rFont val="Arial Narrow"/>
        <family val="2"/>
      </rPr>
      <t>(LA EXPERIENCIA ESPECIFICA DEBE CERTIFICAR QUE EL PROFESIONAL EJERCIÓ COMO RESIDENTE DE OBRA O DIRECTOR DE OBRA O CONTRATISTA DE OBRA, TODAS EXPEDIDAS POR ENTIDAD 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</si>
</sst>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 #,##0_-;_-* &quot;-&quot;_-;_-@_-"/>
    <numFmt numFmtId="164" formatCode="_-&quot;$&quot;* #,##0_-;\-&quot;$&quot;* #,##0_-;_-&quot;$&quot;* &quot;-&quot;_-;_-@_-"/>
    <numFmt numFmtId="165" formatCode="_-&quot;$&quot;* #,##0.00_-;\-&quot;$&quot;* #,##0.00_-;_-&quot;$&quot;* &quot;-&quot;??_-;_-@_-"/>
    <numFmt numFmtId="166" formatCode="&quot;$&quot;\ #,##0_);[Red]\(&quot;$&quot;\ #,##0\)"/>
    <numFmt numFmtId="167" formatCode="_-* #,##0.00\ _€_-;\-* #,##0.00\ _€_-;_-* &quot;-&quot;??\ _€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_-* #,##0.00_-;\-* #,##0.00_-;_-* &quot;-&quot;_-;_-@_-"/>
    <numFmt numFmtId="177" formatCode="0.000"/>
    <numFmt numFmtId="178" formatCode="_-&quot;$&quot;* #,##0_-;\-&quot;$&quot;* #,##0_-;_-&quot;$&quot;* &quot;-&quot;??_-;_-@_-"/>
    <numFmt numFmtId="179" formatCode="_(* #,##0.00_);_(* \(#,##0.00\);_(* &quot;-&quot;??_);_(@_)"/>
  </numFmts>
  <fonts count="60"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b/>
      <sz val="11"/>
      <color rgb="FFFF0000"/>
      <name val="Arial Narrow"/>
      <family val="2"/>
    </font>
    <font>
      <sz val="8"/>
      <color theme="1"/>
      <name val="Arial"/>
      <family val="2"/>
    </font>
    <font>
      <b/>
      <sz val="14"/>
      <name val="Arial Narrow"/>
      <family val="2"/>
    </font>
    <font>
      <sz val="14"/>
      <name val="Arial Narrow"/>
      <family val="2"/>
    </font>
    <font>
      <b/>
      <sz val="14"/>
      <color rgb="FFFF0000"/>
      <name val="Arial Narrow"/>
      <family val="2"/>
    </font>
    <font>
      <b/>
      <sz val="10"/>
      <name val="Arial Black"/>
      <family val="2"/>
    </font>
    <font>
      <b/>
      <sz val="12"/>
      <name val="Arial Black"/>
      <family val="2"/>
    </font>
    <font>
      <b/>
      <sz val="11"/>
      <name val="Arial Black"/>
      <family val="2"/>
    </font>
    <font>
      <sz val="10"/>
      <name val="Arial"/>
      <family val="2"/>
    </font>
    <font>
      <b/>
      <sz val="14"/>
      <color rgb="FF0070C0"/>
      <name val="Arial Narrow"/>
      <family val="2"/>
    </font>
    <font>
      <sz val="16"/>
      <color rgb="FF333333"/>
      <name val="Segoe UI"/>
      <family val="2"/>
    </font>
    <font>
      <b/>
      <sz val="8"/>
      <name val="Arial Narrow"/>
      <family val="2"/>
    </font>
    <font>
      <sz val="10"/>
      <name val="Arial"/>
      <family val="2"/>
    </font>
    <font>
      <b/>
      <sz val="11"/>
      <name val="Arial"/>
      <family val="2"/>
    </font>
    <font>
      <b/>
      <sz val="24"/>
      <name val="Arial"/>
      <family val="2"/>
    </font>
    <font>
      <b/>
      <sz val="22"/>
      <name val="Arial Narrow"/>
      <family val="2"/>
    </font>
    <font>
      <b/>
      <sz val="22"/>
      <color rgb="FF002060"/>
      <name val="Arial Narrow"/>
      <family val="2"/>
    </font>
    <font>
      <sz val="22"/>
      <name val="Arial Narrow"/>
      <family val="2"/>
    </font>
    <font>
      <sz val="22"/>
      <name val="Calibri"/>
      <family val="2"/>
    </font>
    <font>
      <sz val="11"/>
      <name val="Arial Narrow"/>
      <family val="2"/>
    </font>
    <font>
      <b/>
      <sz val="10"/>
      <color theme="1"/>
      <name val="Calibri"/>
      <family val="2"/>
      <scheme val="minor"/>
    </font>
    <font>
      <sz val="9"/>
      <color theme="1"/>
      <name val="Calibri"/>
      <family val="2"/>
      <scheme val="minor"/>
    </font>
    <font>
      <sz val="9"/>
      <color theme="1"/>
      <name val="Arial"/>
      <family val="2"/>
    </font>
    <font>
      <b/>
      <sz val="16"/>
      <name val="Arial"/>
      <family val="2"/>
    </font>
    <font>
      <b/>
      <sz val="16"/>
      <color theme="1"/>
      <name val="Arial"/>
      <family val="2"/>
    </font>
    <font>
      <sz val="16"/>
      <color theme="1"/>
      <name val="Arial"/>
      <family val="2"/>
    </font>
    <font>
      <sz val="16"/>
      <color theme="1"/>
      <name val="Calibri"/>
      <family val="2"/>
      <scheme val="minor"/>
    </font>
    <font>
      <b/>
      <sz val="16"/>
      <color theme="1"/>
      <name val="Calibri"/>
      <family val="2"/>
      <scheme val="minor"/>
    </font>
    <font>
      <b/>
      <sz val="12"/>
      <color theme="1"/>
      <name val="Calibri"/>
      <family val="2"/>
      <scheme val="minor"/>
    </font>
    <font>
      <b/>
      <sz val="12"/>
      <color rgb="FF002060"/>
      <name val="Arial Narrow"/>
      <family val="2"/>
    </font>
    <font>
      <b/>
      <sz val="10"/>
      <color rgb="FF002060"/>
      <name val="Arial Narrow"/>
      <family val="2"/>
    </font>
    <font>
      <sz val="10"/>
      <color rgb="FFFF0000"/>
      <name val="Arial Narrow"/>
      <family val="2"/>
    </font>
    <font>
      <sz val="9"/>
      <name val="Arial Narrow"/>
      <family val="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double">
        <color indexed="64"/>
      </top>
      <bottom/>
      <diagonal/>
    </border>
  </borders>
  <cellStyleXfs count="121">
    <xf numFmtId="0" fontId="0" fillId="0" borderId="0"/>
    <xf numFmtId="167"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3" fillId="0" borderId="0"/>
    <xf numFmtId="41" fontId="1" fillId="0" borderId="0" applyFont="0" applyFill="0" applyBorder="0" applyAlignment="0" applyProtection="0"/>
    <xf numFmtId="0" fontId="35" fillId="0" borderId="0"/>
    <xf numFmtId="0" fontId="39" fillId="0" borderId="0"/>
    <xf numFmtId="179" fontId="2" fillId="0" borderId="0" applyFont="0" applyFill="0" applyBorder="0" applyAlignment="0" applyProtection="0"/>
  </cellStyleXfs>
  <cellXfs count="437">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6"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6"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3" fontId="0" fillId="0" borderId="18" xfId="0" applyNumberFormat="1" applyBorder="1"/>
    <xf numFmtId="9" fontId="15" fillId="0" borderId="16" xfId="97" applyFont="1" applyFill="1" applyBorder="1"/>
    <xf numFmtId="0" fontId="5" fillId="0" borderId="21" xfId="110" applyNumberFormat="1" applyFont="1" applyBorder="1" applyAlignment="1">
      <alignment horizontal="center" vertical="center"/>
    </xf>
    <xf numFmtId="170" fontId="25" fillId="7" borderId="21" xfId="110" applyNumberFormat="1" applyFont="1" applyFill="1" applyBorder="1" applyAlignment="1">
      <alignment horizontal="right" vertical="center"/>
    </xf>
    <xf numFmtId="0" fontId="5" fillId="0" borderId="21" xfId="110" applyFont="1" applyBorder="1" applyAlignment="1">
      <alignment horizontal="center" vertical="center"/>
    </xf>
    <xf numFmtId="0" fontId="8" fillId="0" borderId="25" xfId="0" applyFont="1" applyFill="1" applyBorder="1" applyAlignment="1">
      <alignment horizontal="center" vertical="center"/>
    </xf>
    <xf numFmtId="0" fontId="8" fillId="0" borderId="25" xfId="0" applyFont="1" applyFill="1" applyBorder="1" applyAlignment="1">
      <alignment horizontal="left" vertical="center" wrapText="1"/>
    </xf>
    <xf numFmtId="176" fontId="8" fillId="0" borderId="25" xfId="117" applyNumberFormat="1" applyFont="1" applyFill="1" applyBorder="1" applyAlignment="1">
      <alignment horizontal="center" vertical="center"/>
    </xf>
    <xf numFmtId="170" fontId="8" fillId="0" borderId="25" xfId="0" applyNumberFormat="1" applyFont="1" applyFill="1" applyBorder="1" applyAlignment="1">
      <alignment vertical="center"/>
    </xf>
    <xf numFmtId="0" fontId="18" fillId="0" borderId="25" xfId="112" applyFont="1" applyFill="1" applyBorder="1" applyAlignment="1">
      <alignment horizontal="center" vertical="center"/>
    </xf>
    <xf numFmtId="0" fontId="18" fillId="0" borderId="25" xfId="112" applyFont="1" applyFill="1" applyBorder="1" applyAlignment="1">
      <alignment horizontal="center" vertical="center" wrapText="1"/>
    </xf>
    <xf numFmtId="172" fontId="18" fillId="0" borderId="25"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5" xfId="0" applyFont="1" applyFill="1" applyBorder="1" applyAlignment="1">
      <alignment horizontal="left" vertical="center"/>
    </xf>
    <xf numFmtId="170" fontId="7" fillId="0" borderId="25" xfId="0" applyNumberFormat="1" applyFont="1" applyFill="1" applyBorder="1" applyAlignment="1">
      <alignment vertical="center"/>
    </xf>
    <xf numFmtId="0" fontId="7" fillId="0" borderId="25" xfId="0" applyFont="1" applyFill="1" applyBorder="1" applyAlignment="1">
      <alignment horizontal="center" vertical="center"/>
    </xf>
    <xf numFmtId="0" fontId="7" fillId="0" borderId="0" xfId="0" applyFont="1" applyFill="1" applyAlignment="1">
      <alignment horizontal="center" vertical="center"/>
    </xf>
    <xf numFmtId="3" fontId="2" fillId="0" borderId="25" xfId="98" applyNumberFormat="1" applyFont="1" applyFill="1" applyBorder="1" applyAlignment="1">
      <alignment horizontal="right" vertical="center"/>
    </xf>
    <xf numFmtId="10" fontId="2" fillId="0" borderId="25" xfId="97" applyNumberFormat="1" applyFont="1" applyFill="1" applyBorder="1" applyAlignment="1">
      <alignment horizontal="center" vertical="center"/>
    </xf>
    <xf numFmtId="10" fontId="8" fillId="0" borderId="25" xfId="97" applyNumberFormat="1" applyFont="1" applyFill="1" applyBorder="1" applyAlignment="1">
      <alignment horizontal="center" vertical="center"/>
    </xf>
    <xf numFmtId="170" fontId="12" fillId="0" borderId="25" xfId="1" applyNumberFormat="1" applyFont="1" applyFill="1" applyBorder="1" applyAlignment="1">
      <alignment horizontal="left" vertical="center"/>
    </xf>
    <xf numFmtId="10" fontId="12" fillId="0" borderId="25" xfId="97" applyNumberFormat="1" applyFont="1" applyFill="1" applyBorder="1" applyAlignment="1">
      <alignment horizontal="center" vertical="center"/>
    </xf>
    <xf numFmtId="3" fontId="12" fillId="0" borderId="25"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70" fontId="12" fillId="0" borderId="26" xfId="1" applyNumberFormat="1" applyFont="1" applyFill="1" applyBorder="1" applyAlignment="1">
      <alignment horizontal="left" vertical="center"/>
    </xf>
    <xf numFmtId="9" fontId="8" fillId="0" borderId="25" xfId="97" applyFont="1" applyFill="1" applyBorder="1" applyAlignment="1">
      <alignment vertical="center"/>
    </xf>
    <xf numFmtId="0" fontId="7" fillId="0" borderId="25" xfId="0" applyFont="1" applyFill="1" applyBorder="1" applyAlignment="1">
      <alignment vertical="center"/>
    </xf>
    <xf numFmtId="10" fontId="7" fillId="0" borderId="25" xfId="97" applyNumberFormat="1" applyFont="1" applyFill="1" applyBorder="1" applyAlignment="1">
      <alignment vertical="center"/>
    </xf>
    <xf numFmtId="0" fontId="19" fillId="0" borderId="25" xfId="112" applyFont="1" applyFill="1" applyBorder="1" applyAlignment="1">
      <alignment horizontal="center" vertical="center"/>
    </xf>
    <xf numFmtId="0" fontId="19" fillId="0" borderId="25" xfId="112" applyFont="1" applyFill="1" applyBorder="1" applyAlignment="1">
      <alignment horizontal="center" vertical="center" wrapText="1"/>
    </xf>
    <xf numFmtId="0" fontId="19" fillId="5" borderId="25" xfId="112" applyFont="1" applyFill="1" applyBorder="1" applyAlignment="1">
      <alignment horizontal="justify" vertical="center"/>
    </xf>
    <xf numFmtId="0" fontId="19" fillId="5" borderId="25" xfId="112" applyFont="1" applyFill="1" applyBorder="1" applyAlignment="1">
      <alignment horizontal="center" vertical="center" wrapText="1"/>
    </xf>
    <xf numFmtId="0" fontId="16" fillId="6" borderId="25" xfId="112" applyFont="1" applyFill="1" applyBorder="1" applyAlignment="1">
      <alignment horizontal="justify" vertical="center" wrapText="1"/>
    </xf>
    <xf numFmtId="0" fontId="16" fillId="6" borderId="25" xfId="112" applyFont="1" applyFill="1" applyBorder="1" applyAlignment="1">
      <alignment horizontal="left" vertical="center" wrapText="1"/>
    </xf>
    <xf numFmtId="169" fontId="18" fillId="0" borderId="25" xfId="113" applyNumberFormat="1" applyFont="1" applyFill="1" applyBorder="1" applyAlignment="1">
      <alignment horizontal="center" vertical="center" wrapText="1"/>
    </xf>
    <xf numFmtId="0" fontId="16" fillId="6" borderId="25" xfId="0" applyFont="1" applyFill="1" applyBorder="1" applyAlignment="1">
      <alignment horizontal="justify" vertical="center" wrapText="1"/>
    </xf>
    <xf numFmtId="0" fontId="18" fillId="0" borderId="25" xfId="0" applyFont="1" applyFill="1" applyBorder="1" applyAlignment="1">
      <alignment horizontal="center" vertical="center"/>
    </xf>
    <xf numFmtId="0" fontId="19" fillId="5" borderId="25" xfId="112" applyFont="1" applyFill="1" applyBorder="1" applyAlignment="1">
      <alignment horizontal="left" vertical="center"/>
    </xf>
    <xf numFmtId="0" fontId="24" fillId="5" borderId="25" xfId="112" applyFont="1" applyFill="1" applyBorder="1" applyAlignment="1">
      <alignment horizontal="center" vertical="justify"/>
    </xf>
    <xf numFmtId="0" fontId="20" fillId="0" borderId="17" xfId="112" applyFont="1" applyFill="1" applyBorder="1" applyAlignment="1">
      <alignment horizontal="center" vertical="center"/>
    </xf>
    <xf numFmtId="0" fontId="17" fillId="6" borderId="25"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2" fontId="18" fillId="0" borderId="0" xfId="112" applyNumberFormat="1" applyFont="1" applyFill="1" applyAlignment="1">
      <alignment horizontal="center" vertical="center"/>
    </xf>
    <xf numFmtId="172" fontId="18" fillId="0" borderId="0" xfId="112" applyNumberFormat="1" applyFont="1" applyFill="1" applyAlignment="1">
      <alignment horizontal="justify" vertical="justify"/>
    </xf>
    <xf numFmtId="177" fontId="16" fillId="0" borderId="0" xfId="112" applyNumberFormat="1" applyFont="1" applyFill="1" applyAlignment="1">
      <alignment horizontal="center" vertical="center"/>
    </xf>
    <xf numFmtId="177" fontId="18" fillId="0" borderId="0" xfId="112" applyNumberFormat="1" applyFont="1" applyFill="1" applyAlignment="1">
      <alignment horizontal="center" vertical="center"/>
    </xf>
    <xf numFmtId="0" fontId="29" fillId="0" borderId="0" xfId="112" applyFont="1" applyFill="1" applyAlignment="1">
      <alignment horizontal="center" vertical="center"/>
    </xf>
    <xf numFmtId="1" fontId="29" fillId="0" borderId="0" xfId="112" applyNumberFormat="1" applyFont="1" applyFill="1" applyAlignment="1">
      <alignment horizontal="center" vertical="center"/>
    </xf>
    <xf numFmtId="177"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0" fontId="16" fillId="0" borderId="0" xfId="112" applyFont="1" applyFill="1" applyAlignment="1">
      <alignment vertical="center"/>
    </xf>
    <xf numFmtId="172" fontId="16" fillId="0" borderId="0" xfId="112" applyNumberFormat="1" applyFont="1" applyFill="1" applyAlignment="1">
      <alignment horizontal="justify" vertical="justify"/>
    </xf>
    <xf numFmtId="172" fontId="18" fillId="0" borderId="25" xfId="112" applyNumberFormat="1" applyFont="1" applyFill="1" applyBorder="1" applyAlignment="1">
      <alignment horizontal="center" vertical="justify"/>
    </xf>
    <xf numFmtId="0" fontId="29" fillId="0" borderId="25" xfId="112" applyFont="1" applyFill="1" applyBorder="1" applyAlignment="1">
      <alignment horizontal="center" vertical="center"/>
    </xf>
    <xf numFmtId="172" fontId="30" fillId="0" borderId="25" xfId="112" applyNumberFormat="1" applyFont="1" applyFill="1" applyBorder="1" applyAlignment="1">
      <alignment horizontal="center" vertical="center"/>
    </xf>
    <xf numFmtId="0" fontId="18" fillId="0" borderId="25" xfId="112" applyFont="1" applyFill="1" applyBorder="1" applyAlignment="1">
      <alignment vertical="center"/>
    </xf>
    <xf numFmtId="0" fontId="30" fillId="0" borderId="25" xfId="112" applyNumberFormat="1" applyFont="1" applyFill="1" applyBorder="1" applyAlignment="1">
      <alignment horizontal="center" vertical="center"/>
    </xf>
    <xf numFmtId="0" fontId="18" fillId="0" borderId="25" xfId="112" applyFont="1" applyFill="1" applyBorder="1" applyAlignment="1">
      <alignment horizontal="left" vertical="center"/>
    </xf>
    <xf numFmtId="0" fontId="30" fillId="0" borderId="25" xfId="112" applyFont="1" applyFill="1" applyBorder="1" applyAlignment="1">
      <alignment horizontal="center" vertical="center"/>
    </xf>
    <xf numFmtId="0" fontId="16" fillId="0" borderId="0" xfId="112" applyFont="1" applyFill="1" applyAlignment="1">
      <alignment horizontal="left" vertical="center"/>
    </xf>
    <xf numFmtId="0" fontId="30" fillId="0" borderId="0" xfId="112" applyFont="1" applyFill="1" applyAlignment="1">
      <alignment horizontal="justify" vertical="justify"/>
    </xf>
    <xf numFmtId="2" fontId="31" fillId="0" borderId="25" xfId="112" applyNumberFormat="1" applyFont="1" applyFill="1" applyBorder="1" applyAlignment="1">
      <alignment horizontal="center" vertical="center"/>
    </xf>
    <xf numFmtId="2" fontId="29" fillId="0" borderId="25" xfId="112" applyNumberFormat="1" applyFont="1" applyFill="1" applyBorder="1" applyAlignment="1">
      <alignment horizontal="center" vertical="center"/>
    </xf>
    <xf numFmtId="0" fontId="32" fillId="0" borderId="0" xfId="112" applyFont="1" applyFill="1" applyAlignment="1">
      <alignment vertical="center"/>
    </xf>
    <xf numFmtId="0" fontId="33" fillId="0" borderId="0" xfId="112" applyFont="1" applyFill="1" applyAlignment="1">
      <alignment vertical="justify"/>
    </xf>
    <xf numFmtId="0" fontId="2" fillId="0" borderId="0" xfId="112"/>
    <xf numFmtId="0" fontId="33"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34" fillId="0" borderId="0" xfId="112" applyFont="1" applyFill="1" applyAlignment="1">
      <alignment vertical="center"/>
    </xf>
    <xf numFmtId="0" fontId="34"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2" fillId="0" borderId="0" xfId="112" applyBorder="1"/>
    <xf numFmtId="0" fontId="17" fillId="0" borderId="25" xfId="112" applyFont="1" applyFill="1" applyBorder="1" applyAlignment="1">
      <alignment horizontal="center" vertical="center"/>
    </xf>
    <xf numFmtId="0" fontId="17" fillId="0" borderId="25" xfId="112" applyFont="1" applyFill="1" applyBorder="1" applyAlignment="1">
      <alignment horizontal="justify" vertical="justify"/>
    </xf>
    <xf numFmtId="0" fontId="19" fillId="0" borderId="20" xfId="112" applyFont="1" applyFill="1" applyBorder="1" applyAlignment="1">
      <alignment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xf numFmtId="0" fontId="20" fillId="0" borderId="0" xfId="112" applyFont="1" applyFill="1" applyBorder="1" applyAlignment="1">
      <alignment vertical="center" wrapText="1"/>
    </xf>
    <xf numFmtId="0" fontId="7" fillId="0" borderId="25"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8" fillId="0" borderId="18" xfId="0" applyFont="1" applyFill="1" applyBorder="1" applyAlignment="1">
      <alignment horizontal="center" vertical="center"/>
    </xf>
    <xf numFmtId="0" fontId="28" fillId="0" borderId="18" xfId="0" applyFont="1" applyFill="1" applyBorder="1" applyAlignment="1">
      <alignment horizontal="left" vertical="center" wrapText="1"/>
    </xf>
    <xf numFmtId="176" fontId="8" fillId="0" borderId="18" xfId="117" applyNumberFormat="1" applyFont="1" applyFill="1" applyBorder="1" applyAlignment="1">
      <alignment horizontal="center" vertical="center"/>
    </xf>
    <xf numFmtId="170" fontId="8" fillId="0" borderId="18" xfId="2" applyNumberFormat="1" applyFont="1" applyFill="1" applyBorder="1" applyAlignment="1">
      <alignment vertical="center"/>
    </xf>
    <xf numFmtId="170" fontId="8" fillId="0" borderId="18" xfId="0" applyNumberFormat="1" applyFont="1" applyFill="1" applyBorder="1" applyAlignment="1">
      <alignment vertical="center"/>
    </xf>
    <xf numFmtId="0" fontId="5" fillId="0" borderId="27" xfId="110" applyNumberFormat="1" applyFont="1" applyBorder="1" applyAlignment="1">
      <alignment horizontal="center" vertical="center"/>
    </xf>
    <xf numFmtId="178" fontId="8" fillId="0" borderId="25" xfId="96" applyNumberFormat="1" applyFont="1" applyFill="1" applyBorder="1" applyAlignment="1">
      <alignment vertical="center"/>
    </xf>
    <xf numFmtId="0" fontId="8" fillId="0" borderId="25" xfId="97" applyNumberFormat="1" applyFont="1" applyFill="1" applyBorder="1" applyAlignment="1">
      <alignment vertical="center"/>
    </xf>
    <xf numFmtId="172" fontId="36" fillId="0" borderId="25" xfId="112" applyNumberFormat="1" applyFont="1" applyFill="1" applyBorder="1" applyAlignment="1">
      <alignment horizontal="center" vertical="justify"/>
    </xf>
    <xf numFmtId="0" fontId="20" fillId="0" borderId="19" xfId="112" applyFont="1" applyFill="1" applyBorder="1" applyAlignment="1">
      <alignment horizontal="center" vertical="center"/>
    </xf>
    <xf numFmtId="0" fontId="19" fillId="0" borderId="25" xfId="112" applyFont="1" applyFill="1" applyBorder="1" applyAlignment="1">
      <alignment horizontal="center" vertical="center"/>
    </xf>
    <xf numFmtId="0" fontId="20" fillId="0" borderId="0" xfId="112" applyFont="1" applyFill="1" applyBorder="1" applyAlignment="1">
      <alignment vertical="center" wrapText="1"/>
    </xf>
    <xf numFmtId="0" fontId="7" fillId="0" borderId="25"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20" fillId="0" borderId="19" xfId="112" applyFont="1" applyFill="1" applyBorder="1" applyAlignment="1">
      <alignment vertical="center"/>
    </xf>
    <xf numFmtId="0" fontId="20" fillId="0" borderId="17" xfId="112" applyFont="1" applyFill="1" applyBorder="1" applyAlignment="1">
      <alignment vertical="center"/>
    </xf>
    <xf numFmtId="0" fontId="20" fillId="0" borderId="11" xfId="112" applyFont="1" applyFill="1" applyBorder="1" applyAlignment="1">
      <alignment vertical="center"/>
    </xf>
    <xf numFmtId="0" fontId="37" fillId="0" borderId="0" xfId="0" applyFont="1"/>
    <xf numFmtId="0" fontId="29" fillId="2" borderId="18" xfId="112" applyFont="1" applyFill="1" applyBorder="1" applyAlignment="1">
      <alignment horizontal="center" vertical="center"/>
    </xf>
    <xf numFmtId="172" fontId="29" fillId="0" borderId="25" xfId="112" applyNumberFormat="1" applyFont="1" applyFill="1" applyBorder="1" applyAlignment="1">
      <alignment horizontal="center" vertical="justify"/>
    </xf>
    <xf numFmtId="0" fontId="6" fillId="0" borderId="0" xfId="112" applyFont="1" applyFill="1" applyBorder="1" applyAlignment="1">
      <alignment vertical="center" wrapText="1"/>
    </xf>
    <xf numFmtId="0" fontId="20" fillId="0" borderId="0" xfId="112" applyFont="1" applyFill="1" applyBorder="1" applyAlignment="1">
      <alignment vertical="center" wrapText="1"/>
    </xf>
    <xf numFmtId="0" fontId="20" fillId="0" borderId="0" xfId="112" applyFont="1" applyFill="1" applyBorder="1" applyAlignment="1">
      <alignment vertical="center" wrapText="1"/>
    </xf>
    <xf numFmtId="0" fontId="19" fillId="0" borderId="28" xfId="112" applyFont="1" applyFill="1" applyBorder="1" applyAlignment="1">
      <alignment horizontal="center" vertical="center"/>
    </xf>
    <xf numFmtId="0" fontId="17" fillId="0" borderId="29" xfId="112" applyFont="1" applyFill="1" applyBorder="1" applyAlignment="1">
      <alignment horizontal="left" vertical="center" wrapText="1"/>
    </xf>
    <xf numFmtId="0" fontId="17" fillId="0" borderId="32" xfId="112" applyFont="1" applyFill="1" applyBorder="1" applyAlignment="1">
      <alignment horizontal="left" vertical="center" wrapText="1"/>
    </xf>
    <xf numFmtId="0" fontId="19" fillId="0" borderId="28" xfId="112" applyFont="1" applyFill="1" applyBorder="1" applyAlignment="1">
      <alignment horizontal="left" vertical="center"/>
    </xf>
    <xf numFmtId="0" fontId="17" fillId="0" borderId="28" xfId="112" applyFont="1" applyFill="1" applyBorder="1" applyAlignment="1">
      <alignment horizontal="justify" vertical="justify"/>
    </xf>
    <xf numFmtId="0" fontId="19" fillId="0" borderId="30" xfId="112" applyFont="1" applyFill="1" applyBorder="1" applyAlignment="1">
      <alignment vertical="justify"/>
    </xf>
    <xf numFmtId="0" fontId="19" fillId="3" borderId="28" xfId="112" applyFont="1" applyFill="1" applyBorder="1" applyAlignment="1">
      <alignment horizontal="center" vertical="center"/>
    </xf>
    <xf numFmtId="0" fontId="19" fillId="0" borderId="8" xfId="112" applyFont="1" applyFill="1" applyBorder="1" applyAlignment="1">
      <alignment horizontal="center" vertical="center"/>
    </xf>
    <xf numFmtId="0" fontId="19" fillId="0" borderId="10" xfId="112" applyFont="1" applyFill="1" applyBorder="1" applyAlignment="1">
      <alignment horizontal="center" vertical="center"/>
    </xf>
    <xf numFmtId="0" fontId="19" fillId="0" borderId="32" xfId="112" applyFont="1" applyFill="1" applyBorder="1" applyAlignment="1">
      <alignment horizontal="left" vertical="center"/>
    </xf>
    <xf numFmtId="0" fontId="19" fillId="3" borderId="32" xfId="112" applyFont="1" applyFill="1" applyBorder="1" applyAlignment="1">
      <alignment horizontal="center" vertical="center"/>
    </xf>
    <xf numFmtId="0" fontId="19" fillId="0" borderId="28" xfId="112" applyFont="1" applyFill="1" applyBorder="1" applyAlignment="1">
      <alignment horizontal="center" vertical="center" wrapText="1"/>
    </xf>
    <xf numFmtId="0" fontId="19" fillId="0" borderId="28" xfId="112" applyFont="1" applyFill="1" applyBorder="1" applyAlignment="1">
      <alignment vertical="justify"/>
    </xf>
    <xf numFmtId="0" fontId="19" fillId="0" borderId="28" xfId="112" applyFont="1" applyFill="1" applyBorder="1" applyAlignment="1">
      <alignment horizontal="left" vertical="center" wrapText="1"/>
    </xf>
    <xf numFmtId="0" fontId="6" fillId="0" borderId="0" xfId="112" applyFont="1" applyFill="1" applyBorder="1" applyAlignment="1">
      <alignment vertical="center" wrapText="1"/>
    </xf>
    <xf numFmtId="0" fontId="20" fillId="0" borderId="19" xfId="112" applyFont="1" applyFill="1" applyBorder="1" applyAlignment="1">
      <alignment horizontal="center" vertical="center"/>
    </xf>
    <xf numFmtId="0" fontId="20" fillId="0" borderId="0" xfId="112" applyFont="1" applyFill="1" applyBorder="1" applyAlignment="1">
      <alignment vertical="center" wrapText="1"/>
    </xf>
    <xf numFmtId="0" fontId="17" fillId="0" borderId="18" xfId="112" applyFont="1" applyFill="1" applyBorder="1" applyAlignment="1">
      <alignment horizontal="justify" vertical="justify"/>
    </xf>
    <xf numFmtId="0" fontId="19" fillId="0" borderId="20" xfId="112" applyFont="1" applyFill="1" applyBorder="1" applyAlignment="1">
      <alignment vertical="justify"/>
    </xf>
    <xf numFmtId="0" fontId="19" fillId="0" borderId="3" xfId="112" applyFont="1" applyFill="1" applyBorder="1" applyAlignment="1">
      <alignment horizontal="left" vertical="center"/>
    </xf>
    <xf numFmtId="0" fontId="17" fillId="0" borderId="14" xfId="112" applyFont="1" applyFill="1" applyBorder="1" applyAlignment="1">
      <alignment horizontal="left" vertical="center" wrapText="1"/>
    </xf>
    <xf numFmtId="0" fontId="19" fillId="3" borderId="3" xfId="112" applyFont="1" applyFill="1" applyBorder="1" applyAlignment="1">
      <alignment horizontal="center" vertical="center"/>
    </xf>
    <xf numFmtId="0" fontId="17" fillId="0" borderId="18" xfId="112" applyFont="1" applyFill="1" applyBorder="1" applyAlignment="1">
      <alignment horizontal="center" vertical="center" wrapText="1"/>
    </xf>
    <xf numFmtId="0" fontId="17" fillId="0" borderId="28" xfId="112" applyFont="1" applyFill="1" applyBorder="1" applyAlignment="1">
      <alignment horizontal="center" vertical="center" wrapText="1"/>
    </xf>
    <xf numFmtId="0" fontId="17" fillId="0" borderId="18" xfId="112" applyFont="1" applyFill="1" applyBorder="1" applyAlignment="1">
      <alignment horizontal="left" vertical="center" wrapText="1"/>
    </xf>
    <xf numFmtId="0" fontId="19" fillId="8" borderId="28" xfId="112" applyFont="1" applyFill="1" applyBorder="1" applyAlignment="1">
      <alignment horizontal="center" vertical="center" wrapText="1"/>
    </xf>
    <xf numFmtId="0" fontId="38" fillId="0" borderId="25" xfId="112" applyFont="1" applyFill="1" applyBorder="1" applyAlignment="1">
      <alignment horizontal="center" vertical="center" wrapText="1"/>
    </xf>
    <xf numFmtId="0" fontId="6" fillId="0" borderId="0" xfId="112" applyFont="1" applyFill="1" applyBorder="1" applyAlignment="1">
      <alignment vertical="center" wrapText="1"/>
    </xf>
    <xf numFmtId="0" fontId="20"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17" fillId="0" borderId="28" xfId="112" applyFont="1" applyFill="1" applyBorder="1" applyAlignment="1">
      <alignment horizontal="left" vertical="center" wrapText="1"/>
    </xf>
    <xf numFmtId="0" fontId="40" fillId="0" borderId="0" xfId="119" applyFont="1" applyFill="1" applyAlignment="1">
      <alignment vertical="center"/>
    </xf>
    <xf numFmtId="0" fontId="17" fillId="0" borderId="0" xfId="119" applyFont="1" applyFill="1" applyAlignment="1">
      <alignment vertical="center"/>
    </xf>
    <xf numFmtId="0" fontId="40" fillId="0" borderId="0" xfId="119" applyFont="1" applyFill="1" applyBorder="1" applyAlignment="1">
      <alignment vertical="center"/>
    </xf>
    <xf numFmtId="0" fontId="17" fillId="0" borderId="0" xfId="119" applyFont="1" applyFill="1"/>
    <xf numFmtId="0" fontId="42" fillId="0" borderId="18" xfId="119" applyFont="1" applyFill="1" applyBorder="1" applyAlignment="1">
      <alignment horizontal="center" vertical="center"/>
    </xf>
    <xf numFmtId="0" fontId="42" fillId="0" borderId="18" xfId="119" applyFont="1" applyFill="1" applyBorder="1" applyAlignment="1">
      <alignment horizontal="center" vertical="center" wrapText="1"/>
    </xf>
    <xf numFmtId="0" fontId="17" fillId="0" borderId="0" xfId="119" applyFont="1" applyFill="1" applyAlignment="1">
      <alignment horizontal="center"/>
    </xf>
    <xf numFmtId="0" fontId="42" fillId="0" borderId="19" xfId="119" applyFont="1" applyFill="1" applyBorder="1" applyAlignment="1">
      <alignment horizontal="center" vertical="center"/>
    </xf>
    <xf numFmtId="0" fontId="44" fillId="6" borderId="11" xfId="119" applyFont="1" applyFill="1" applyBorder="1" applyAlignment="1">
      <alignment horizontal="justify" vertical="center"/>
    </xf>
    <xf numFmtId="0" fontId="42" fillId="0" borderId="11" xfId="119" applyFont="1" applyFill="1" applyBorder="1" applyAlignment="1">
      <alignment horizontal="center" vertical="center"/>
    </xf>
    <xf numFmtId="0" fontId="44" fillId="6" borderId="18" xfId="119" applyFont="1" applyFill="1" applyBorder="1" applyAlignment="1">
      <alignment horizontal="justify" vertical="center"/>
    </xf>
    <xf numFmtId="172" fontId="42" fillId="0" borderId="18" xfId="119" applyNumberFormat="1" applyFont="1" applyFill="1" applyBorder="1" applyAlignment="1">
      <alignment horizontal="center" vertical="center" wrapText="1"/>
    </xf>
    <xf numFmtId="0" fontId="44" fillId="6" borderId="18" xfId="119" applyFont="1" applyFill="1" applyBorder="1" applyAlignment="1">
      <alignment horizontal="justify" vertical="center" wrapText="1"/>
    </xf>
    <xf numFmtId="0" fontId="44" fillId="6" borderId="2" xfId="119" applyFont="1" applyFill="1" applyBorder="1" applyAlignment="1">
      <alignment horizontal="justify" vertical="center"/>
    </xf>
    <xf numFmtId="0" fontId="45" fillId="0" borderId="18" xfId="119" applyFont="1" applyBorder="1" applyAlignment="1">
      <alignment horizontal="justify" vertical="center"/>
    </xf>
    <xf numFmtId="0" fontId="18" fillId="0" borderId="0" xfId="119" applyFont="1" applyFill="1" applyAlignment="1">
      <alignment horizontal="center" vertical="center"/>
    </xf>
    <xf numFmtId="0" fontId="46" fillId="0" borderId="0" xfId="119" applyFont="1" applyFill="1" applyAlignment="1">
      <alignment horizontal="center" vertical="center"/>
    </xf>
    <xf numFmtId="0" fontId="46" fillId="0" borderId="0" xfId="119" applyFont="1" applyFill="1" applyAlignment="1">
      <alignment horizontal="justify" vertical="justify"/>
    </xf>
    <xf numFmtId="0" fontId="20" fillId="0" borderId="0" xfId="119" applyFont="1" applyFill="1" applyAlignment="1">
      <alignment horizontal="justify" vertical="justify"/>
    </xf>
    <xf numFmtId="0" fontId="20" fillId="0" borderId="0" xfId="119" applyFont="1" applyFill="1" applyAlignment="1">
      <alignment vertical="center"/>
    </xf>
    <xf numFmtId="0" fontId="20" fillId="0" borderId="0" xfId="119" applyFont="1" applyFill="1" applyBorder="1" applyAlignment="1">
      <alignment horizontal="left" vertical="top"/>
    </xf>
    <xf numFmtId="0" fontId="42" fillId="0" borderId="0" xfId="119" applyFont="1" applyFill="1"/>
    <xf numFmtId="0" fontId="20" fillId="0" borderId="0" xfId="119" applyFont="1" applyFill="1"/>
    <xf numFmtId="0" fontId="44" fillId="0" borderId="0" xfId="119" applyFont="1" applyFill="1"/>
    <xf numFmtId="0" fontId="46" fillId="0" borderId="0" xfId="119" applyFont="1" applyFill="1"/>
    <xf numFmtId="0" fontId="17" fillId="0" borderId="0" xfId="119" applyFont="1" applyFill="1" applyAlignment="1">
      <alignment horizontal="center" vertical="center"/>
    </xf>
    <xf numFmtId="0" fontId="16" fillId="0" borderId="0" xfId="119" applyFont="1" applyFill="1"/>
    <xf numFmtId="0" fontId="18" fillId="0" borderId="0" xfId="119" applyFont="1" applyFill="1"/>
    <xf numFmtId="0" fontId="18" fillId="0" borderId="0" xfId="119" applyFont="1" applyFill="1" applyBorder="1" applyAlignment="1">
      <alignment horizontal="left" vertical="top"/>
    </xf>
    <xf numFmtId="0" fontId="17" fillId="0" borderId="0" xfId="119" applyFont="1" applyFill="1" applyAlignment="1">
      <alignment horizontal="justify" vertical="justify"/>
    </xf>
    <xf numFmtId="0" fontId="19" fillId="0" borderId="0" xfId="119" applyFont="1" applyFill="1" applyAlignment="1">
      <alignment horizontal="justify" vertical="justify"/>
    </xf>
    <xf numFmtId="0" fontId="48" fillId="0" borderId="0" xfId="0" applyFont="1"/>
    <xf numFmtId="0" fontId="49" fillId="0" borderId="0" xfId="0" applyFont="1" applyAlignment="1">
      <alignment horizontal="center" vertical="center"/>
    </xf>
    <xf numFmtId="0" fontId="49" fillId="0" borderId="0" xfId="0" applyFont="1" applyAlignment="1"/>
    <xf numFmtId="0" fontId="49" fillId="0" borderId="0" xfId="0" applyFont="1" applyAlignment="1">
      <alignment horizontal="center" vertical="center" wrapText="1"/>
    </xf>
    <xf numFmtId="0" fontId="49" fillId="0" borderId="0" xfId="0" applyFont="1" applyAlignment="1">
      <alignment wrapText="1"/>
    </xf>
    <xf numFmtId="0" fontId="49" fillId="0" borderId="0" xfId="0" applyFont="1" applyAlignment="1">
      <alignment vertical="center"/>
    </xf>
    <xf numFmtId="0" fontId="49" fillId="0" borderId="0" xfId="0" applyFont="1" applyBorder="1" applyAlignment="1">
      <alignment vertical="center" wrapText="1"/>
    </xf>
    <xf numFmtId="0" fontId="51" fillId="0" borderId="18" xfId="0" applyFont="1" applyBorder="1" applyAlignment="1">
      <alignment horizontal="center" wrapText="1"/>
    </xf>
    <xf numFmtId="0" fontId="51" fillId="0" borderId="18" xfId="0" applyFont="1" applyBorder="1" applyAlignment="1">
      <alignment horizontal="center" vertical="center" wrapText="1"/>
    </xf>
    <xf numFmtId="0" fontId="50" fillId="0" borderId="3" xfId="0" applyFont="1" applyFill="1" applyBorder="1" applyAlignment="1">
      <alignment vertical="center" wrapText="1"/>
    </xf>
    <xf numFmtId="0" fontId="52" fillId="0" borderId="18" xfId="0" applyFont="1" applyBorder="1" applyAlignment="1">
      <alignment horizontal="left" vertical="center" wrapText="1"/>
    </xf>
    <xf numFmtId="0" fontId="51" fillId="0" borderId="18" xfId="0" applyFont="1" applyBorder="1" applyAlignment="1">
      <alignment horizontal="center" vertical="center"/>
    </xf>
    <xf numFmtId="0" fontId="51" fillId="0" borderId="18" xfId="0" applyFont="1" applyBorder="1" applyAlignment="1">
      <alignment horizontal="left" vertical="center" wrapText="1"/>
    </xf>
    <xf numFmtId="0" fontId="51" fillId="0" borderId="18" xfId="0" applyFont="1" applyBorder="1" applyAlignment="1">
      <alignment vertical="center" wrapText="1"/>
    </xf>
    <xf numFmtId="0" fontId="51" fillId="0" borderId="0" xfId="0" applyFont="1" applyAlignment="1">
      <alignment horizontal="left" vertical="center" wrapText="1"/>
    </xf>
    <xf numFmtId="0" fontId="53" fillId="0" borderId="0" xfId="0" applyFont="1" applyAlignment="1">
      <alignment horizontal="center" vertical="center"/>
    </xf>
    <xf numFmtId="0" fontId="53" fillId="0" borderId="0" xfId="0" applyFont="1" applyAlignment="1"/>
    <xf numFmtId="0" fontId="53" fillId="0" borderId="0" xfId="0" applyFont="1" applyAlignment="1">
      <alignment horizontal="center" vertical="center" wrapText="1"/>
    </xf>
    <xf numFmtId="0" fontId="53" fillId="0" borderId="0" xfId="0" applyFont="1" applyAlignment="1">
      <alignment wrapText="1"/>
    </xf>
    <xf numFmtId="0" fontId="53" fillId="0" borderId="0" xfId="0" applyFont="1" applyAlignment="1">
      <alignment vertical="center"/>
    </xf>
    <xf numFmtId="0" fontId="54" fillId="0" borderId="0" xfId="0" applyFont="1" applyAlignment="1"/>
    <xf numFmtId="0" fontId="52" fillId="0" borderId="0" xfId="0" applyFont="1" applyAlignment="1">
      <alignment horizontal="center" vertical="center"/>
    </xf>
    <xf numFmtId="0" fontId="52" fillId="0" borderId="0" xfId="0" applyFont="1" applyAlignment="1"/>
    <xf numFmtId="0" fontId="52" fillId="0" borderId="0" xfId="0" applyFont="1" applyAlignment="1">
      <alignment horizontal="center" vertical="center" wrapText="1"/>
    </xf>
    <xf numFmtId="0" fontId="52" fillId="0" borderId="0" xfId="0" applyFont="1" applyAlignment="1">
      <alignment wrapText="1"/>
    </xf>
    <xf numFmtId="0" fontId="8" fillId="0" borderId="0" xfId="0" applyFont="1"/>
    <xf numFmtId="0" fontId="7" fillId="0" borderId="0" xfId="0" applyFont="1" applyAlignment="1">
      <alignment horizontal="left"/>
    </xf>
    <xf numFmtId="0" fontId="8" fillId="0" borderId="0" xfId="0" applyFont="1" applyAlignment="1">
      <alignment vertical="center"/>
    </xf>
    <xf numFmtId="0" fontId="49" fillId="0" borderId="0" xfId="0" applyFont="1"/>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wrapText="1"/>
    </xf>
    <xf numFmtId="0" fontId="7" fillId="0" borderId="0" xfId="0" applyFont="1" applyAlignment="1">
      <alignment vertical="center"/>
    </xf>
    <xf numFmtId="0" fontId="0" fillId="0" borderId="0" xfId="0" applyAlignment="1">
      <alignment wrapText="1"/>
    </xf>
    <xf numFmtId="0" fontId="7" fillId="0" borderId="0" xfId="0" applyFont="1" applyAlignment="1"/>
    <xf numFmtId="0" fontId="8"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2" fillId="0" borderId="0" xfId="112" applyFont="1" applyFill="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center"/>
    </xf>
    <xf numFmtId="0" fontId="17" fillId="0" borderId="18" xfId="112" applyFont="1" applyFill="1" applyBorder="1" applyAlignment="1">
      <alignment horizontal="center" vertical="center"/>
    </xf>
    <xf numFmtId="0" fontId="17" fillId="0" borderId="18" xfId="112" applyFont="1" applyFill="1" applyBorder="1" applyAlignment="1">
      <alignment horizontal="justify" vertical="center"/>
    </xf>
    <xf numFmtId="0" fontId="19" fillId="0" borderId="18" xfId="112" applyFont="1" applyFill="1" applyBorder="1" applyAlignment="1">
      <alignment horizontal="center" vertical="center"/>
    </xf>
    <xf numFmtId="0" fontId="19" fillId="0" borderId="18" xfId="112" applyFont="1" applyFill="1" applyBorder="1" applyAlignment="1">
      <alignment horizontal="center" vertical="center" wrapText="1"/>
    </xf>
    <xf numFmtId="0" fontId="19" fillId="0" borderId="17" xfId="112" applyFont="1" applyFill="1" applyBorder="1" applyAlignment="1">
      <alignment vertical="center"/>
    </xf>
    <xf numFmtId="169" fontId="19" fillId="0" borderId="18" xfId="120" applyNumberFormat="1" applyFont="1" applyFill="1" applyBorder="1" applyAlignment="1">
      <alignment horizontal="center" vertical="center" wrapText="1"/>
    </xf>
    <xf numFmtId="0" fontId="19" fillId="0" borderId="34" xfId="112" applyFont="1" applyFill="1" applyBorder="1" applyAlignment="1">
      <alignment horizontal="center" vertical="center"/>
    </xf>
    <xf numFmtId="0" fontId="17" fillId="0" borderId="35" xfId="112" applyFont="1" applyBorder="1" applyAlignment="1">
      <alignment horizontal="justify" vertical="center"/>
    </xf>
    <xf numFmtId="0" fontId="19" fillId="0" borderId="18" xfId="112" applyFont="1" applyFill="1" applyBorder="1" applyAlignment="1">
      <alignment vertical="center" wrapText="1"/>
    </xf>
    <xf numFmtId="0" fontId="18" fillId="0" borderId="0" xfId="112" applyFont="1" applyFill="1" applyBorder="1" applyAlignment="1">
      <alignment horizontal="center" vertical="center"/>
    </xf>
    <xf numFmtId="0" fontId="17" fillId="0" borderId="0" xfId="112" applyFont="1" applyFill="1" applyAlignment="1">
      <alignment horizontal="justify" vertical="center"/>
    </xf>
    <xf numFmtId="0" fontId="42" fillId="11" borderId="18" xfId="119" applyFont="1" applyFill="1" applyBorder="1" applyAlignment="1">
      <alignment horizontal="center" vertical="center" wrapText="1"/>
    </xf>
    <xf numFmtId="9" fontId="17" fillId="0" borderId="0" xfId="97" applyFont="1" applyFill="1" applyAlignment="1">
      <alignment horizontal="center" vertical="center"/>
    </xf>
    <xf numFmtId="164" fontId="17" fillId="0" borderId="0" xfId="2" applyFont="1" applyFill="1" applyAlignment="1">
      <alignment horizontal="center" vertical="center"/>
    </xf>
    <xf numFmtId="164" fontId="19" fillId="0" borderId="0" xfId="112" applyNumberFormat="1" applyFont="1" applyFill="1" applyAlignment="1">
      <alignment horizontal="justify" vertical="center"/>
    </xf>
    <xf numFmtId="0" fontId="19" fillId="0" borderId="0" xfId="112" applyFont="1" applyFill="1" applyAlignment="1">
      <alignment horizontal="center" vertical="center"/>
    </xf>
    <xf numFmtId="164" fontId="19" fillId="0" borderId="36" xfId="112" applyNumberFormat="1" applyFont="1" applyFill="1" applyBorder="1" applyAlignment="1">
      <alignment horizontal="justify" vertical="center"/>
    </xf>
    <xf numFmtId="0" fontId="17" fillId="0" borderId="0" xfId="112" applyFont="1" applyFill="1" applyAlignment="1">
      <alignment horizontal="center" vertical="center" wrapText="1"/>
    </xf>
    <xf numFmtId="0" fontId="59" fillId="0" borderId="0" xfId="112" applyFont="1" applyFill="1" applyAlignment="1">
      <alignment horizontal="center" vertical="center" wrapText="1"/>
    </xf>
    <xf numFmtId="0" fontId="52"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55" fillId="0" borderId="0" xfId="0" applyFont="1" applyAlignment="1"/>
    <xf numFmtId="0" fontId="51" fillId="0" borderId="0" xfId="0" applyFont="1" applyAlignment="1">
      <alignment horizontal="left" vertical="center"/>
    </xf>
    <xf numFmtId="0" fontId="50" fillId="0" borderId="18" xfId="0" applyFont="1" applyBorder="1" applyAlignment="1">
      <alignment horizontal="center" vertical="center" wrapText="1"/>
    </xf>
    <xf numFmtId="0" fontId="51" fillId="0" borderId="18" xfId="0" applyFont="1" applyBorder="1" applyAlignment="1">
      <alignment horizontal="center" vertical="center" wrapText="1"/>
    </xf>
    <xf numFmtId="0" fontId="51" fillId="0" borderId="18" xfId="0" applyFont="1" applyBorder="1" applyAlignment="1">
      <alignment vertical="center" wrapText="1"/>
    </xf>
    <xf numFmtId="0" fontId="52" fillId="0" borderId="0" xfId="0" applyFont="1" applyBorder="1" applyAlignment="1">
      <alignment vertical="center" wrapText="1"/>
    </xf>
    <xf numFmtId="0" fontId="52" fillId="0" borderId="0" xfId="0" applyFont="1" applyBorder="1" applyAlignment="1">
      <alignment horizontal="left" vertical="center" wrapText="1"/>
    </xf>
    <xf numFmtId="0" fontId="50" fillId="0" borderId="18" xfId="0" applyFont="1" applyFill="1" applyBorder="1" applyAlignment="1">
      <alignment vertical="center" wrapText="1"/>
    </xf>
    <xf numFmtId="0" fontId="51" fillId="0" borderId="18" xfId="0" applyFont="1" applyBorder="1" applyAlignment="1">
      <alignment vertical="center"/>
    </xf>
    <xf numFmtId="0" fontId="51" fillId="0" borderId="18" xfId="0" applyFont="1" applyBorder="1" applyAlignment="1">
      <alignment horizontal="center" vertical="center"/>
    </xf>
    <xf numFmtId="0" fontId="52" fillId="0" borderId="0" xfId="0" applyFont="1" applyAlignment="1">
      <alignment horizontal="justify" vertical="center"/>
    </xf>
    <xf numFmtId="0" fontId="42" fillId="10" borderId="18" xfId="119" applyFont="1" applyFill="1" applyBorder="1" applyAlignment="1">
      <alignment horizontal="center" vertical="center"/>
    </xf>
    <xf numFmtId="0" fontId="42" fillId="3" borderId="18" xfId="119" applyFont="1" applyFill="1" applyBorder="1" applyAlignment="1">
      <alignment horizontal="center" vertical="center"/>
    </xf>
    <xf numFmtId="0" fontId="43" fillId="0" borderId="18" xfId="119" applyFont="1" applyFill="1" applyBorder="1" applyAlignment="1">
      <alignment horizontal="center" vertical="center" wrapText="1"/>
    </xf>
    <xf numFmtId="0" fontId="43" fillId="9" borderId="3" xfId="119" applyFont="1" applyFill="1" applyBorder="1" applyAlignment="1">
      <alignment horizontal="center" vertical="center" wrapText="1"/>
    </xf>
    <xf numFmtId="0" fontId="43" fillId="9" borderId="20" xfId="119" applyFont="1" applyFill="1" applyBorder="1" applyAlignment="1">
      <alignment horizontal="center" vertical="center" wrapText="1"/>
    </xf>
    <xf numFmtId="0" fontId="42" fillId="0" borderId="33" xfId="119" applyFont="1" applyFill="1" applyBorder="1" applyAlignment="1">
      <alignment horizontal="center" vertical="center"/>
    </xf>
    <xf numFmtId="0" fontId="42" fillId="0" borderId="6" xfId="119" applyFont="1" applyFill="1" applyBorder="1" applyAlignment="1">
      <alignment horizontal="center" vertical="center"/>
    </xf>
    <xf numFmtId="0" fontId="42" fillId="0" borderId="19" xfId="119" applyFont="1" applyFill="1" applyBorder="1" applyAlignment="1">
      <alignment horizontal="center" vertical="center"/>
    </xf>
    <xf numFmtId="0" fontId="42" fillId="0" borderId="17" xfId="119" applyFont="1" applyFill="1" applyBorder="1" applyAlignment="1">
      <alignment horizontal="center" vertical="center"/>
    </xf>
    <xf numFmtId="0" fontId="42" fillId="0" borderId="11" xfId="119" applyFont="1" applyFill="1" applyBorder="1" applyAlignment="1">
      <alignment horizontal="center" vertical="center"/>
    </xf>
    <xf numFmtId="0" fontId="42" fillId="0" borderId="3" xfId="119" applyFont="1" applyFill="1" applyBorder="1" applyAlignment="1">
      <alignment horizontal="center" vertical="justify"/>
    </xf>
    <xf numFmtId="0" fontId="42" fillId="0" borderId="2" xfId="119" applyFont="1" applyFill="1" applyBorder="1" applyAlignment="1">
      <alignment horizontal="center" vertical="justify"/>
    </xf>
    <xf numFmtId="0" fontId="42" fillId="0" borderId="18" xfId="119" applyFont="1" applyFill="1" applyBorder="1" applyAlignment="1">
      <alignment horizontal="center" vertical="justify"/>
    </xf>
    <xf numFmtId="0" fontId="43" fillId="0" borderId="3" xfId="119" applyFont="1" applyFill="1" applyBorder="1" applyAlignment="1">
      <alignment horizontal="center" vertical="center" wrapText="1"/>
    </xf>
    <xf numFmtId="0" fontId="43" fillId="0" borderId="2" xfId="119" applyFont="1" applyFill="1" applyBorder="1" applyAlignment="1">
      <alignment horizontal="center" vertical="center" wrapText="1"/>
    </xf>
    <xf numFmtId="0" fontId="41" fillId="0" borderId="0" xfId="119" applyFont="1" applyFill="1" applyBorder="1" applyAlignment="1">
      <alignment horizontal="center" vertical="center"/>
    </xf>
    <xf numFmtId="0" fontId="41" fillId="0" borderId="10" xfId="119" applyFont="1" applyFill="1" applyBorder="1" applyAlignment="1">
      <alignment horizontal="center" vertical="center"/>
    </xf>
    <xf numFmtId="0" fontId="41" fillId="0" borderId="3" xfId="119" applyFont="1" applyFill="1" applyBorder="1" applyAlignment="1">
      <alignment horizontal="center" vertical="center" wrapText="1"/>
    </xf>
    <xf numFmtId="0" fontId="41" fillId="0" borderId="20" xfId="119" applyFont="1" applyFill="1" applyBorder="1" applyAlignment="1">
      <alignment horizontal="center" vertical="center" wrapText="1"/>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57" fillId="0" borderId="18" xfId="112" applyFont="1" applyFill="1" applyBorder="1" applyAlignment="1">
      <alignment horizontal="center" vertical="center" wrapText="1"/>
    </xf>
    <xf numFmtId="0" fontId="56" fillId="0" borderId="18" xfId="112" applyFont="1" applyFill="1" applyBorder="1" applyAlignment="1">
      <alignment horizontal="center" vertical="center" wrapText="1"/>
    </xf>
    <xf numFmtId="0" fontId="19" fillId="9" borderId="3" xfId="112" applyFont="1" applyFill="1" applyBorder="1" applyAlignment="1">
      <alignment horizontal="center" vertical="center"/>
    </xf>
    <xf numFmtId="0" fontId="19" fillId="9" borderId="20"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18" fillId="0" borderId="18" xfId="112" applyFont="1" applyFill="1" applyBorder="1" applyAlignment="1">
      <alignment horizontal="center" vertical="center"/>
    </xf>
    <xf numFmtId="0" fontId="12" fillId="0" borderId="0" xfId="112" applyFont="1" applyFill="1" applyBorder="1" applyAlignment="1">
      <alignment horizontal="left" vertical="center" wrapText="1"/>
    </xf>
    <xf numFmtId="0" fontId="17" fillId="4" borderId="25" xfId="112" applyFont="1" applyFill="1" applyBorder="1" applyAlignment="1">
      <alignment horizontal="center" vertical="justify"/>
    </xf>
    <xf numFmtId="0" fontId="19" fillId="4" borderId="25" xfId="112" applyFont="1" applyFill="1" applyBorder="1" applyAlignment="1">
      <alignment horizontal="center" vertical="center" wrapText="1"/>
    </xf>
    <xf numFmtId="0" fontId="6" fillId="0" borderId="0" xfId="112" applyFont="1" applyFill="1" applyBorder="1" applyAlignment="1">
      <alignmen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5" fontId="0" fillId="0" borderId="18" xfId="1" applyNumberFormat="1" applyFont="1" applyBorder="1" applyAlignment="1">
      <alignment vertical="center"/>
    </xf>
    <xf numFmtId="0" fontId="17" fillId="4" borderId="18" xfId="112" applyFont="1" applyFill="1" applyBorder="1" applyAlignment="1">
      <alignment horizontal="center" vertical="justify"/>
    </xf>
    <xf numFmtId="0" fontId="19" fillId="4" borderId="28" xfId="112" applyFont="1" applyFill="1" applyBorder="1" applyAlignment="1">
      <alignment horizontal="center" vertical="center" wrapText="1"/>
    </xf>
    <xf numFmtId="0" fontId="19" fillId="0" borderId="8" xfId="112" applyFont="1" applyFill="1" applyBorder="1" applyAlignment="1">
      <alignment horizontal="center" vertical="center"/>
    </xf>
    <xf numFmtId="0" fontId="19" fillId="0" borderId="10" xfId="112" applyFont="1" applyFill="1" applyBorder="1" applyAlignment="1">
      <alignment horizontal="center" vertical="center"/>
    </xf>
    <xf numFmtId="0" fontId="20" fillId="0" borderId="0" xfId="112" applyFont="1" applyFill="1" applyBorder="1" applyAlignment="1">
      <alignment vertical="center" wrapText="1"/>
    </xf>
    <xf numFmtId="0" fontId="19" fillId="0" borderId="31" xfId="112" applyFont="1" applyFill="1" applyBorder="1" applyAlignment="1">
      <alignment horizontal="center" vertical="center"/>
    </xf>
    <xf numFmtId="0" fontId="19" fillId="0" borderId="31" xfId="112" applyFont="1" applyFill="1" applyBorder="1" applyAlignment="1">
      <alignment horizontal="center" vertical="center" wrapText="1"/>
    </xf>
    <xf numFmtId="0" fontId="0" fillId="0" borderId="17" xfId="0" applyBorder="1" applyAlignment="1">
      <alignment horizontal="center" vertical="center" wrapText="1"/>
    </xf>
    <xf numFmtId="0" fontId="0" fillId="0" borderId="11" xfId="0"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1" xfId="0" applyFont="1" applyBorder="1" applyAlignment="1">
      <alignment horizontal="center" vertical="center" wrapText="1"/>
    </xf>
    <xf numFmtId="0" fontId="17" fillId="0" borderId="19" xfId="112" applyFont="1" applyFill="1" applyBorder="1" applyAlignment="1">
      <alignment horizontal="left" vertical="center" wrapText="1"/>
    </xf>
    <xf numFmtId="0" fontId="17" fillId="0" borderId="17" xfId="112" applyFont="1" applyFill="1" applyBorder="1" applyAlignment="1">
      <alignment horizontal="left" vertical="center" wrapText="1"/>
    </xf>
    <xf numFmtId="0" fontId="17" fillId="0" borderId="11" xfId="112" applyFont="1" applyFill="1" applyBorder="1" applyAlignment="1">
      <alignment horizontal="left"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5"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10" fontId="26" fillId="0" borderId="22" xfId="111" applyNumberFormat="1" applyFont="1" applyBorder="1" applyAlignment="1">
      <alignment horizontal="center" vertical="center"/>
    </xf>
    <xf numFmtId="10" fontId="26" fillId="0" borderId="23" xfId="111" applyNumberFormat="1" applyFont="1" applyBorder="1" applyAlignment="1">
      <alignment horizontal="center" vertical="center"/>
    </xf>
    <xf numFmtId="10" fontId="26" fillId="0" borderId="24" xfId="111" applyNumberFormat="1" applyFont="1" applyBorder="1" applyAlignment="1">
      <alignment horizontal="center" vertical="center"/>
    </xf>
    <xf numFmtId="17" fontId="7" fillId="0" borderId="25" xfId="0" applyNumberFormat="1"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2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illares 2 2" xfId="120"/>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Normal 7" xfId="119"/>
    <cellStyle name="Porcentaje" xfId="97" builtinId="5"/>
    <cellStyle name="Porcentaje 3" xfId="111"/>
    <cellStyle name="Porcentual 2" xfId="107"/>
  </cellStyles>
  <dxfs count="4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21167</xdr:colOff>
      <xdr:row>0</xdr:row>
      <xdr:rowOff>31750</xdr:rowOff>
    </xdr:from>
    <xdr:to>
      <xdr:col>2</xdr:col>
      <xdr:colOff>402166</xdr:colOff>
      <xdr:row>1</xdr:row>
      <xdr:rowOff>746125</xdr:rowOff>
    </xdr:to>
    <xdr:pic>
      <xdr:nvPicPr>
        <xdr:cNvPr id="2"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267" y="31750"/>
          <a:ext cx="150494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01%20VICERRECTORIA\02%20RESIDENCIAS%20UNIVERSITARIAS\DEFINITIVO_RESIDENCIA_UNIVERSITARIAS\28%20EVALUACION%20FINAL%20TECNICA%20-%20FINANCIERA%20-%20JURIDICA%20LP%20No.%2028-2017%20formula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16" zoomScale="90" zoomScaleNormal="90" workbookViewId="0">
      <selection activeCell="E21" sqref="E21"/>
    </sheetView>
  </sheetViews>
  <sheetFormatPr baseColWidth="10" defaultRowHeight="15" x14ac:dyDescent="0.25"/>
  <cols>
    <col min="1" max="1" width="6.28515625" customWidth="1"/>
    <col min="2" max="2" width="16.85546875" style="316" customWidth="1"/>
    <col min="3" max="3" width="39.85546875" style="317" customWidth="1"/>
    <col min="4" max="4" width="44.140625" style="318" customWidth="1"/>
    <col min="5" max="5" width="39.5703125" style="313" customWidth="1"/>
    <col min="6" max="6" width="51.42578125" style="319" customWidth="1"/>
  </cols>
  <sheetData>
    <row r="1" spans="1:6" x14ac:dyDescent="0.25">
      <c r="A1" s="280"/>
      <c r="B1" s="281"/>
      <c r="C1" s="282"/>
      <c r="D1" s="283"/>
      <c r="E1" s="284"/>
      <c r="F1" s="285"/>
    </row>
    <row r="2" spans="1:6" ht="96" customHeight="1" x14ac:dyDescent="0.25">
      <c r="A2" s="280"/>
      <c r="B2" s="347" t="s">
        <v>370</v>
      </c>
      <c r="C2" s="347"/>
      <c r="D2" s="347"/>
      <c r="E2" s="347"/>
      <c r="F2" s="347"/>
    </row>
    <row r="3" spans="1:6" ht="50.25" customHeight="1" x14ac:dyDescent="0.25">
      <c r="A3" s="280"/>
      <c r="B3" s="348" t="s">
        <v>339</v>
      </c>
      <c r="C3" s="348"/>
      <c r="D3" s="348"/>
      <c r="E3" s="348"/>
      <c r="F3" s="348"/>
    </row>
    <row r="4" spans="1:6" ht="29.25" customHeight="1" x14ac:dyDescent="0.25">
      <c r="A4" s="280"/>
      <c r="B4" s="349" t="s">
        <v>371</v>
      </c>
      <c r="C4" s="349"/>
      <c r="D4" s="349"/>
      <c r="E4" s="349"/>
      <c r="F4" s="349"/>
    </row>
    <row r="5" spans="1:6" ht="102.75" customHeight="1" x14ac:dyDescent="0.25">
      <c r="A5" s="280"/>
      <c r="B5" s="350" t="s">
        <v>372</v>
      </c>
      <c r="C5" s="350"/>
      <c r="D5" s="350"/>
      <c r="E5" s="350"/>
      <c r="F5" s="350"/>
    </row>
    <row r="6" spans="1:6" ht="11.25" customHeight="1" x14ac:dyDescent="0.25">
      <c r="A6" s="280"/>
      <c r="B6" s="286"/>
      <c r="C6" s="286"/>
      <c r="D6" s="286"/>
      <c r="E6" s="286"/>
      <c r="F6" s="286"/>
    </row>
    <row r="7" spans="1:6" ht="18" customHeight="1" x14ac:dyDescent="0.25">
      <c r="A7" s="280"/>
      <c r="B7" s="351" t="s">
        <v>373</v>
      </c>
      <c r="C7" s="351"/>
      <c r="D7" s="351"/>
      <c r="E7" s="351"/>
      <c r="F7" s="351"/>
    </row>
    <row r="8" spans="1:6" ht="13.5" customHeight="1" x14ac:dyDescent="0.25">
      <c r="A8" s="280"/>
      <c r="B8" s="286"/>
      <c r="C8" s="286"/>
      <c r="D8" s="286"/>
      <c r="E8" s="286"/>
      <c r="F8" s="286"/>
    </row>
    <row r="9" spans="1:6" ht="44.25" customHeight="1" x14ac:dyDescent="0.25">
      <c r="A9" s="280"/>
      <c r="B9" s="352" t="s">
        <v>374</v>
      </c>
      <c r="C9" s="352"/>
      <c r="D9" s="352"/>
      <c r="E9" s="352"/>
      <c r="F9" s="352"/>
    </row>
    <row r="10" spans="1:6" ht="66.75" customHeight="1" x14ac:dyDescent="0.3">
      <c r="A10" s="280"/>
      <c r="B10" s="348" t="s">
        <v>375</v>
      </c>
      <c r="C10" s="353" t="s">
        <v>376</v>
      </c>
      <c r="D10" s="348" t="s">
        <v>377</v>
      </c>
      <c r="E10" s="287" t="s">
        <v>378</v>
      </c>
      <c r="F10" s="354" t="s">
        <v>379</v>
      </c>
    </row>
    <row r="11" spans="1:6" ht="41.25" customHeight="1" x14ac:dyDescent="0.25">
      <c r="A11" s="280"/>
      <c r="B11" s="348"/>
      <c r="C11" s="353"/>
      <c r="D11" s="348"/>
      <c r="E11" s="288" t="s">
        <v>380</v>
      </c>
      <c r="F11" s="354"/>
    </row>
    <row r="12" spans="1:6" ht="42.75" customHeight="1" x14ac:dyDescent="0.25">
      <c r="A12" s="280"/>
      <c r="B12" s="288">
        <v>1</v>
      </c>
      <c r="C12" s="289" t="s">
        <v>340</v>
      </c>
      <c r="D12" s="290" t="s">
        <v>381</v>
      </c>
      <c r="E12" s="290" t="s">
        <v>382</v>
      </c>
      <c r="F12" s="291" t="s">
        <v>383</v>
      </c>
    </row>
    <row r="13" spans="1:6" ht="51.75" customHeight="1" x14ac:dyDescent="0.25">
      <c r="A13" s="280"/>
      <c r="B13" s="288">
        <v>2</v>
      </c>
      <c r="C13" s="289" t="s">
        <v>206</v>
      </c>
      <c r="D13" s="290" t="s">
        <v>384</v>
      </c>
      <c r="E13" s="290" t="s">
        <v>385</v>
      </c>
      <c r="F13" s="291" t="s">
        <v>383</v>
      </c>
    </row>
    <row r="14" spans="1:6" ht="41.25" customHeight="1" x14ac:dyDescent="0.25">
      <c r="A14" s="280"/>
      <c r="B14" s="288">
        <v>3</v>
      </c>
      <c r="C14" s="289" t="s">
        <v>220</v>
      </c>
      <c r="D14" s="290" t="s">
        <v>386</v>
      </c>
      <c r="E14" s="290" t="s">
        <v>387</v>
      </c>
      <c r="F14" s="291" t="s">
        <v>383</v>
      </c>
    </row>
    <row r="15" spans="1:6" ht="41.25" customHeight="1" x14ac:dyDescent="0.25">
      <c r="A15" s="280"/>
      <c r="B15" s="288">
        <v>4</v>
      </c>
      <c r="C15" s="292" t="s">
        <v>243</v>
      </c>
      <c r="D15" s="290" t="s">
        <v>388</v>
      </c>
      <c r="E15" s="290" t="s">
        <v>389</v>
      </c>
      <c r="F15" s="291" t="s">
        <v>383</v>
      </c>
    </row>
    <row r="16" spans="1:6" ht="41.25" customHeight="1" x14ac:dyDescent="0.25">
      <c r="A16" s="280"/>
      <c r="B16" s="288">
        <v>5</v>
      </c>
      <c r="C16" s="293" t="s">
        <v>248</v>
      </c>
      <c r="D16" s="290" t="s">
        <v>390</v>
      </c>
      <c r="E16" s="290" t="s">
        <v>391</v>
      </c>
      <c r="F16" s="291" t="s">
        <v>383</v>
      </c>
    </row>
    <row r="17" spans="1:7" ht="41.25" customHeight="1" x14ac:dyDescent="0.25">
      <c r="A17" s="280"/>
      <c r="B17" s="288">
        <v>6</v>
      </c>
      <c r="C17" s="293" t="s">
        <v>264</v>
      </c>
      <c r="D17" s="290" t="s">
        <v>392</v>
      </c>
      <c r="E17" s="290" t="s">
        <v>393</v>
      </c>
      <c r="F17" s="288" t="s">
        <v>394</v>
      </c>
    </row>
    <row r="18" spans="1:7" ht="41.25" customHeight="1" x14ac:dyDescent="0.25">
      <c r="A18" s="280"/>
      <c r="B18" s="288">
        <v>7</v>
      </c>
      <c r="C18" s="293" t="s">
        <v>274</v>
      </c>
      <c r="D18" s="290" t="s">
        <v>395</v>
      </c>
      <c r="E18" s="290" t="s">
        <v>396</v>
      </c>
      <c r="F18" s="291" t="s">
        <v>383</v>
      </c>
    </row>
    <row r="19" spans="1:7" ht="41.25" customHeight="1" x14ac:dyDescent="0.25">
      <c r="A19" s="280"/>
      <c r="B19" s="288">
        <v>8</v>
      </c>
      <c r="C19" s="293" t="s">
        <v>341</v>
      </c>
      <c r="D19" s="290" t="s">
        <v>397</v>
      </c>
      <c r="E19" s="290" t="s">
        <v>398</v>
      </c>
      <c r="F19" s="288" t="s">
        <v>394</v>
      </c>
    </row>
    <row r="20" spans="1:7" ht="88.5" customHeight="1" x14ac:dyDescent="0.25">
      <c r="A20" s="280"/>
      <c r="B20" s="288">
        <v>9</v>
      </c>
      <c r="C20" s="293" t="s">
        <v>297</v>
      </c>
      <c r="D20" s="290" t="s">
        <v>399</v>
      </c>
      <c r="E20" s="290" t="s">
        <v>400</v>
      </c>
      <c r="F20" s="288" t="s">
        <v>401</v>
      </c>
    </row>
    <row r="21" spans="1:7" ht="54" customHeight="1" x14ac:dyDescent="0.25">
      <c r="A21" s="280"/>
      <c r="B21" s="288">
        <v>10</v>
      </c>
      <c r="C21" s="293" t="s">
        <v>308</v>
      </c>
      <c r="D21" s="290" t="s">
        <v>402</v>
      </c>
      <c r="E21" s="290" t="s">
        <v>403</v>
      </c>
      <c r="F21" s="288" t="s">
        <v>394</v>
      </c>
    </row>
    <row r="22" spans="1:7" ht="87" customHeight="1" x14ac:dyDescent="0.25">
      <c r="A22" s="280"/>
      <c r="B22" s="288">
        <v>11</v>
      </c>
      <c r="C22" s="293" t="s">
        <v>404</v>
      </c>
      <c r="D22" s="290" t="s">
        <v>405</v>
      </c>
      <c r="E22" s="290" t="s">
        <v>406</v>
      </c>
      <c r="F22" s="288" t="s">
        <v>407</v>
      </c>
    </row>
    <row r="23" spans="1:7" ht="17.25" customHeight="1" x14ac:dyDescent="0.25">
      <c r="A23" s="280"/>
      <c r="B23" s="294"/>
      <c r="C23" s="294"/>
      <c r="D23" s="294"/>
      <c r="E23" s="294"/>
      <c r="F23" s="294"/>
    </row>
    <row r="24" spans="1:7" ht="30" customHeight="1" x14ac:dyDescent="0.25">
      <c r="A24" s="280"/>
      <c r="B24" s="355" t="s">
        <v>408</v>
      </c>
      <c r="C24" s="355"/>
      <c r="D24" s="355"/>
      <c r="E24" s="355"/>
      <c r="F24" s="355"/>
    </row>
    <row r="25" spans="1:7" ht="21" x14ac:dyDescent="0.35">
      <c r="A25" s="280"/>
      <c r="B25" s="295"/>
      <c r="C25" s="296"/>
      <c r="D25" s="297"/>
      <c r="E25" s="298"/>
      <c r="F25" s="299"/>
    </row>
    <row r="26" spans="1:7" ht="21" x14ac:dyDescent="0.35">
      <c r="A26" s="280"/>
      <c r="B26" s="295"/>
      <c r="C26" s="300" t="s">
        <v>113</v>
      </c>
      <c r="D26" s="297"/>
      <c r="E26" s="298"/>
      <c r="F26" s="299"/>
    </row>
    <row r="27" spans="1:7" ht="21" x14ac:dyDescent="0.35">
      <c r="A27" s="280"/>
      <c r="B27" s="295"/>
      <c r="C27" s="296"/>
      <c r="D27" s="297"/>
      <c r="E27" s="298"/>
      <c r="F27" s="299"/>
    </row>
    <row r="28" spans="1:7" ht="21" x14ac:dyDescent="0.3">
      <c r="A28" s="280"/>
      <c r="B28" s="301"/>
      <c r="C28" s="302"/>
      <c r="D28" s="303"/>
      <c r="E28" s="304"/>
      <c r="F28" s="299"/>
      <c r="G28" s="305"/>
    </row>
    <row r="29" spans="1:7" ht="21" x14ac:dyDescent="0.35">
      <c r="A29" s="280"/>
      <c r="B29" s="301"/>
      <c r="C29" s="346" t="s">
        <v>115</v>
      </c>
      <c r="D29" s="346"/>
      <c r="E29" s="298"/>
      <c r="F29" s="299"/>
      <c r="G29" s="306"/>
    </row>
    <row r="30" spans="1:7" ht="21" x14ac:dyDescent="0.35">
      <c r="A30" s="280"/>
      <c r="B30" s="301"/>
      <c r="C30" s="342" t="s">
        <v>409</v>
      </c>
      <c r="D30" s="342"/>
      <c r="E30" s="298"/>
      <c r="F30" s="299"/>
      <c r="G30" s="307"/>
    </row>
    <row r="31" spans="1:7" ht="21" x14ac:dyDescent="0.3">
      <c r="A31" s="280"/>
      <c r="B31" s="301"/>
      <c r="C31" s="342" t="s">
        <v>410</v>
      </c>
      <c r="D31" s="342"/>
      <c r="E31" s="304"/>
      <c r="F31" s="299"/>
      <c r="G31" s="307"/>
    </row>
    <row r="32" spans="1:7" x14ac:dyDescent="0.25">
      <c r="A32" s="280"/>
      <c r="B32" s="281"/>
      <c r="C32" s="285"/>
      <c r="D32" s="283"/>
      <c r="E32" s="284"/>
      <c r="F32" s="308"/>
      <c r="G32" s="305"/>
    </row>
    <row r="33" spans="2:7" x14ac:dyDescent="0.25">
      <c r="B33" s="309"/>
      <c r="C33" s="307"/>
      <c r="D33" s="310"/>
      <c r="E33" s="311"/>
      <c r="F33" s="305"/>
      <c r="G33" s="305"/>
    </row>
    <row r="34" spans="2:7" x14ac:dyDescent="0.25">
      <c r="B34" s="309"/>
      <c r="C34" s="312"/>
      <c r="D34" s="310"/>
      <c r="E34" s="311"/>
      <c r="F34" s="305"/>
      <c r="G34" s="305"/>
    </row>
    <row r="35" spans="2:7" x14ac:dyDescent="0.25">
      <c r="B35" s="309"/>
      <c r="C35" s="312"/>
      <c r="D35" s="310"/>
      <c r="E35" s="311"/>
      <c r="F35" s="305"/>
      <c r="G35" s="305"/>
    </row>
    <row r="36" spans="2:7" x14ac:dyDescent="0.25">
      <c r="B36" s="309"/>
      <c r="C36" s="343"/>
      <c r="D36" s="343"/>
      <c r="F36" s="314"/>
      <c r="G36" s="314"/>
    </row>
    <row r="37" spans="2:7" ht="29.25" customHeight="1" x14ac:dyDescent="0.25">
      <c r="B37" s="309"/>
      <c r="C37" s="344"/>
      <c r="D37" s="344"/>
      <c r="E37" s="310"/>
      <c r="F37" s="315"/>
      <c r="G37" s="315"/>
    </row>
    <row r="38" spans="2:7" x14ac:dyDescent="0.25">
      <c r="B38" s="309"/>
      <c r="C38" s="315"/>
      <c r="D38" s="310"/>
      <c r="E38" s="311"/>
      <c r="F38" s="307"/>
    </row>
    <row r="39" spans="2:7" ht="18.75" customHeight="1" x14ac:dyDescent="0.25">
      <c r="B39" s="345"/>
      <c r="C39" s="345"/>
      <c r="D39" s="345"/>
      <c r="E39" s="345"/>
      <c r="F39" s="345"/>
    </row>
  </sheetData>
  <mergeCells count="17">
    <mergeCell ref="C29:D29"/>
    <mergeCell ref="B2:F2"/>
    <mergeCell ref="B3:F3"/>
    <mergeCell ref="B4:F4"/>
    <mergeCell ref="B5:F5"/>
    <mergeCell ref="B7:F7"/>
    <mergeCell ref="B9:F9"/>
    <mergeCell ref="B10:B11"/>
    <mergeCell ref="C10:C11"/>
    <mergeCell ref="D10:D11"/>
    <mergeCell ref="F10:F11"/>
    <mergeCell ref="B24:F24"/>
    <mergeCell ref="C30:D30"/>
    <mergeCell ref="C31:D31"/>
    <mergeCell ref="C36:D36"/>
    <mergeCell ref="C37:D37"/>
    <mergeCell ref="B39:F39"/>
  </mergeCells>
  <printOptions horizontalCentered="1" verticalCentered="1"/>
  <pageMargins left="0.23622047244094491" right="0.43307086614173229" top="0.23622047244094491" bottom="0.23622047244094491" header="0.31496062992125984" footer="0.31496062992125984"/>
  <pageSetup paperSize="52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X48"/>
  <sheetViews>
    <sheetView view="pageBreakPreview" topLeftCell="G16" zoomScale="40" zoomScaleNormal="80" zoomScaleSheetLayoutView="40" zoomScalePageLayoutView="70" workbookViewId="0">
      <selection activeCell="S25" sqref="S25:T25"/>
    </sheetView>
  </sheetViews>
  <sheetFormatPr baseColWidth="10" defaultColWidth="11.42578125" defaultRowHeight="12.75" x14ac:dyDescent="0.2"/>
  <cols>
    <col min="1" max="1" width="10" style="274" customWidth="1"/>
    <col min="2" max="2" width="119.28515625" style="278" customWidth="1"/>
    <col min="3" max="3" width="24.7109375" style="278" customWidth="1"/>
    <col min="4" max="4" width="47.5703125" style="278" customWidth="1"/>
    <col min="5" max="5" width="31.85546875" style="278" customWidth="1"/>
    <col min="6" max="6" width="47.28515625" style="278" customWidth="1"/>
    <col min="7" max="7" width="30.85546875" style="278" customWidth="1"/>
    <col min="8" max="8" width="54.42578125" style="278" customWidth="1"/>
    <col min="9" max="9" width="30.85546875" style="278" customWidth="1"/>
    <col min="10" max="10" width="84.140625" style="278" customWidth="1"/>
    <col min="11" max="11" width="33" style="278" customWidth="1"/>
    <col min="12" max="12" width="49.28515625" style="278" customWidth="1"/>
    <col min="13" max="13" width="36.140625" style="278" customWidth="1"/>
    <col min="14" max="14" width="69.7109375" style="278" customWidth="1"/>
    <col min="15" max="15" width="36.140625" style="278" customWidth="1"/>
    <col min="16" max="16" width="50.42578125" style="278" customWidth="1"/>
    <col min="17" max="17" width="36.140625" style="278" customWidth="1"/>
    <col min="18" max="18" width="64.140625" style="278" customWidth="1"/>
    <col min="19" max="19" width="36.140625" style="278" customWidth="1"/>
    <col min="20" max="20" width="45.42578125" style="278" customWidth="1"/>
    <col min="21" max="21" width="36.140625" style="278" customWidth="1"/>
    <col min="22" max="22" width="55.42578125" style="278" customWidth="1"/>
    <col min="23" max="23" width="29.42578125" style="279" customWidth="1"/>
    <col min="24" max="24" width="84.28515625" style="279" customWidth="1"/>
    <col min="25" max="25" width="15.7109375" style="252" customWidth="1"/>
    <col min="26" max="16384" width="11.42578125" style="252"/>
  </cols>
  <sheetData>
    <row r="1" spans="1:24" s="250" customFormat="1" ht="33" customHeight="1" x14ac:dyDescent="0.25">
      <c r="A1" s="249"/>
      <c r="B1" s="371" t="s">
        <v>103</v>
      </c>
      <c r="C1" s="371"/>
      <c r="D1" s="371"/>
      <c r="E1" s="371"/>
      <c r="F1" s="371"/>
      <c r="G1" s="371"/>
      <c r="H1" s="371"/>
      <c r="I1" s="371"/>
      <c r="J1" s="371"/>
      <c r="K1" s="371"/>
      <c r="L1" s="371"/>
      <c r="M1" s="371"/>
      <c r="N1" s="371"/>
      <c r="O1" s="371"/>
      <c r="P1" s="371"/>
      <c r="Q1" s="371"/>
      <c r="R1" s="371"/>
      <c r="S1" s="371"/>
      <c r="T1" s="371"/>
      <c r="U1" s="371"/>
      <c r="V1" s="371"/>
      <c r="W1" s="371"/>
      <c r="X1" s="371"/>
    </row>
    <row r="2" spans="1:24" s="250" customFormat="1" ht="33" customHeight="1" x14ac:dyDescent="0.25">
      <c r="A2" s="249"/>
      <c r="B2" s="371" t="s">
        <v>336</v>
      </c>
      <c r="C2" s="371"/>
      <c r="D2" s="371"/>
      <c r="E2" s="371"/>
      <c r="F2" s="371"/>
      <c r="G2" s="371"/>
      <c r="H2" s="371"/>
      <c r="I2" s="371"/>
      <c r="J2" s="371"/>
      <c r="K2" s="371"/>
      <c r="L2" s="371"/>
      <c r="M2" s="371"/>
      <c r="N2" s="371"/>
      <c r="O2" s="371"/>
      <c r="P2" s="371"/>
      <c r="Q2" s="371"/>
      <c r="R2" s="371"/>
      <c r="S2" s="371"/>
      <c r="T2" s="371"/>
      <c r="U2" s="371"/>
      <c r="V2" s="371"/>
      <c r="W2" s="371"/>
      <c r="X2" s="371"/>
    </row>
    <row r="3" spans="1:24" s="250" customFormat="1" ht="33" customHeight="1" x14ac:dyDescent="0.25">
      <c r="A3" s="249"/>
      <c r="B3" s="371" t="s">
        <v>337</v>
      </c>
      <c r="C3" s="371"/>
      <c r="D3" s="371"/>
      <c r="E3" s="371"/>
      <c r="F3" s="371"/>
      <c r="G3" s="371"/>
      <c r="H3" s="371"/>
      <c r="I3" s="371"/>
      <c r="J3" s="371"/>
      <c r="K3" s="371"/>
      <c r="L3" s="371"/>
      <c r="M3" s="371"/>
      <c r="N3" s="371"/>
      <c r="O3" s="371"/>
      <c r="P3" s="371"/>
      <c r="Q3" s="371"/>
      <c r="R3" s="371"/>
      <c r="S3" s="371"/>
      <c r="T3" s="371"/>
      <c r="U3" s="371"/>
      <c r="V3" s="371"/>
      <c r="W3" s="371"/>
      <c r="X3" s="371"/>
    </row>
    <row r="4" spans="1:24" s="250" customFormat="1" ht="33" customHeight="1" x14ac:dyDescent="0.25">
      <c r="A4" s="249"/>
      <c r="B4" s="372" t="s">
        <v>338</v>
      </c>
      <c r="C4" s="372"/>
      <c r="D4" s="372"/>
      <c r="E4" s="372"/>
      <c r="F4" s="372"/>
      <c r="G4" s="372"/>
      <c r="H4" s="372"/>
      <c r="I4" s="372"/>
      <c r="J4" s="372"/>
      <c r="K4" s="372"/>
      <c r="L4" s="372"/>
      <c r="M4" s="372"/>
      <c r="N4" s="372"/>
      <c r="O4" s="372"/>
      <c r="P4" s="372"/>
      <c r="Q4" s="372"/>
      <c r="R4" s="372"/>
      <c r="S4" s="372"/>
      <c r="T4" s="372"/>
      <c r="U4" s="372"/>
      <c r="V4" s="372"/>
      <c r="W4" s="372"/>
      <c r="X4" s="372"/>
    </row>
    <row r="5" spans="1:24" s="250" customFormat="1" ht="68.25" customHeight="1" x14ac:dyDescent="0.25">
      <c r="A5" s="251"/>
      <c r="B5" s="373" t="s">
        <v>339</v>
      </c>
      <c r="C5" s="374"/>
      <c r="D5" s="374"/>
      <c r="E5" s="374"/>
      <c r="F5" s="374"/>
      <c r="G5" s="374"/>
      <c r="H5" s="374"/>
      <c r="I5" s="374"/>
      <c r="J5" s="374"/>
      <c r="K5" s="374"/>
      <c r="L5" s="374"/>
      <c r="M5" s="374"/>
      <c r="N5" s="374"/>
      <c r="O5" s="374"/>
      <c r="P5" s="374"/>
      <c r="Q5" s="374"/>
      <c r="R5" s="374"/>
      <c r="S5" s="374"/>
      <c r="T5" s="374"/>
      <c r="U5" s="374"/>
      <c r="V5" s="374"/>
      <c r="W5" s="374"/>
      <c r="X5" s="374"/>
    </row>
    <row r="6" spans="1:24" ht="25.5" customHeight="1" x14ac:dyDescent="0.2">
      <c r="A6" s="363" t="s">
        <v>0</v>
      </c>
      <c r="B6" s="363" t="s">
        <v>105</v>
      </c>
      <c r="C6" s="366">
        <v>1</v>
      </c>
      <c r="D6" s="367"/>
      <c r="E6" s="366">
        <v>2</v>
      </c>
      <c r="F6" s="367"/>
      <c r="G6" s="366">
        <v>3</v>
      </c>
      <c r="H6" s="367"/>
      <c r="I6" s="366">
        <v>4</v>
      </c>
      <c r="J6" s="367"/>
      <c r="K6" s="366">
        <v>5</v>
      </c>
      <c r="L6" s="367"/>
      <c r="M6" s="366">
        <v>6</v>
      </c>
      <c r="N6" s="367"/>
      <c r="O6" s="366">
        <v>7</v>
      </c>
      <c r="P6" s="367"/>
      <c r="Q6" s="366">
        <v>8</v>
      </c>
      <c r="R6" s="367"/>
      <c r="S6" s="366">
        <v>9</v>
      </c>
      <c r="T6" s="367"/>
      <c r="U6" s="366">
        <v>10</v>
      </c>
      <c r="V6" s="367"/>
      <c r="W6" s="368">
        <v>11</v>
      </c>
      <c r="X6" s="368"/>
    </row>
    <row r="7" spans="1:24" ht="52.5" customHeight="1" x14ac:dyDescent="0.2">
      <c r="A7" s="364"/>
      <c r="B7" s="365"/>
      <c r="C7" s="369" t="s">
        <v>340</v>
      </c>
      <c r="D7" s="370"/>
      <c r="E7" s="369" t="s">
        <v>206</v>
      </c>
      <c r="F7" s="370"/>
      <c r="G7" s="369" t="s">
        <v>220</v>
      </c>
      <c r="H7" s="370"/>
      <c r="I7" s="358" t="s">
        <v>243</v>
      </c>
      <c r="J7" s="358"/>
      <c r="K7" s="358" t="s">
        <v>248</v>
      </c>
      <c r="L7" s="358"/>
      <c r="M7" s="358" t="s">
        <v>264</v>
      </c>
      <c r="N7" s="358"/>
      <c r="O7" s="358" t="s">
        <v>274</v>
      </c>
      <c r="P7" s="358"/>
      <c r="Q7" s="358" t="s">
        <v>341</v>
      </c>
      <c r="R7" s="358"/>
      <c r="S7" s="358" t="s">
        <v>297</v>
      </c>
      <c r="T7" s="358"/>
      <c r="U7" s="358" t="s">
        <v>308</v>
      </c>
      <c r="V7" s="358"/>
      <c r="W7" s="358" t="s">
        <v>342</v>
      </c>
      <c r="X7" s="358"/>
    </row>
    <row r="8" spans="1:24" s="255" customFormat="1" ht="64.5" customHeight="1" x14ac:dyDescent="0.2">
      <c r="A8" s="365"/>
      <c r="B8" s="253" t="s">
        <v>106</v>
      </c>
      <c r="C8" s="253" t="s">
        <v>107</v>
      </c>
      <c r="D8" s="254" t="s">
        <v>343</v>
      </c>
      <c r="E8" s="253" t="s">
        <v>107</v>
      </c>
      <c r="F8" s="254" t="s">
        <v>343</v>
      </c>
      <c r="G8" s="253" t="s">
        <v>107</v>
      </c>
      <c r="H8" s="254" t="s">
        <v>343</v>
      </c>
      <c r="I8" s="253" t="s">
        <v>107</v>
      </c>
      <c r="J8" s="254" t="s">
        <v>343</v>
      </c>
      <c r="K8" s="253" t="s">
        <v>107</v>
      </c>
      <c r="L8" s="254" t="s">
        <v>343</v>
      </c>
      <c r="M8" s="253" t="s">
        <v>107</v>
      </c>
      <c r="N8" s="254" t="s">
        <v>343</v>
      </c>
      <c r="O8" s="253" t="s">
        <v>107</v>
      </c>
      <c r="P8" s="254" t="s">
        <v>343</v>
      </c>
      <c r="Q8" s="253" t="s">
        <v>107</v>
      </c>
      <c r="R8" s="254" t="s">
        <v>343</v>
      </c>
      <c r="S8" s="253" t="s">
        <v>107</v>
      </c>
      <c r="T8" s="254" t="s">
        <v>343</v>
      </c>
      <c r="U8" s="253" t="s">
        <v>107</v>
      </c>
      <c r="V8" s="254" t="s">
        <v>343</v>
      </c>
      <c r="W8" s="253" t="s">
        <v>107</v>
      </c>
      <c r="X8" s="254" t="s">
        <v>343</v>
      </c>
    </row>
    <row r="9" spans="1:24" ht="108.6" customHeight="1" x14ac:dyDescent="0.2">
      <c r="A9" s="256"/>
      <c r="B9" s="359" t="s">
        <v>344</v>
      </c>
      <c r="C9" s="360"/>
      <c r="D9" s="360"/>
      <c r="E9" s="360"/>
      <c r="F9" s="360"/>
      <c r="G9" s="360"/>
      <c r="H9" s="360"/>
      <c r="I9" s="360"/>
      <c r="J9" s="360"/>
      <c r="K9" s="360"/>
      <c r="L9" s="360"/>
      <c r="M9" s="360"/>
      <c r="N9" s="360"/>
      <c r="O9" s="360"/>
      <c r="P9" s="360"/>
      <c r="Q9" s="360"/>
      <c r="R9" s="360"/>
      <c r="S9" s="360"/>
      <c r="T9" s="360"/>
      <c r="U9" s="360"/>
      <c r="V9" s="360"/>
      <c r="W9" s="360"/>
      <c r="X9" s="360"/>
    </row>
    <row r="10" spans="1:24" ht="151.5" customHeight="1" x14ac:dyDescent="0.2">
      <c r="A10" s="253">
        <v>1</v>
      </c>
      <c r="B10" s="257" t="s">
        <v>345</v>
      </c>
      <c r="C10" s="254" t="s">
        <v>110</v>
      </c>
      <c r="D10" s="254"/>
      <c r="E10" s="254" t="s">
        <v>110</v>
      </c>
      <c r="F10" s="254"/>
      <c r="G10" s="254" t="s">
        <v>110</v>
      </c>
      <c r="H10" s="254"/>
      <c r="I10" s="254" t="s">
        <v>110</v>
      </c>
      <c r="J10" s="254"/>
      <c r="K10" s="254" t="s">
        <v>110</v>
      </c>
      <c r="L10" s="254"/>
      <c r="M10" s="254" t="s">
        <v>110</v>
      </c>
      <c r="N10" s="254"/>
      <c r="O10" s="254" t="s">
        <v>110</v>
      </c>
      <c r="P10" s="254"/>
      <c r="Q10" s="254" t="s">
        <v>214</v>
      </c>
      <c r="R10" s="254" t="s">
        <v>346</v>
      </c>
      <c r="S10" s="254" t="s">
        <v>110</v>
      </c>
      <c r="T10" s="254"/>
      <c r="U10" s="254" t="s">
        <v>110</v>
      </c>
      <c r="V10" s="254"/>
      <c r="W10" s="254" t="s">
        <v>110</v>
      </c>
      <c r="X10" s="254"/>
    </row>
    <row r="11" spans="1:24" ht="97.5" customHeight="1" x14ac:dyDescent="0.2">
      <c r="A11" s="258">
        <v>2</v>
      </c>
      <c r="B11" s="259" t="s">
        <v>347</v>
      </c>
      <c r="C11" s="254" t="s">
        <v>110</v>
      </c>
      <c r="D11" s="254"/>
      <c r="E11" s="254" t="s">
        <v>110</v>
      </c>
      <c r="F11" s="254"/>
      <c r="G11" s="254" t="s">
        <v>110</v>
      </c>
      <c r="H11" s="254"/>
      <c r="I11" s="254" t="s">
        <v>110</v>
      </c>
      <c r="J11" s="254"/>
      <c r="K11" s="254" t="s">
        <v>110</v>
      </c>
      <c r="L11" s="254"/>
      <c r="M11" s="254" t="s">
        <v>110</v>
      </c>
      <c r="N11" s="254"/>
      <c r="O11" s="254" t="s">
        <v>110</v>
      </c>
      <c r="P11" s="254"/>
      <c r="Q11" s="254" t="s">
        <v>110</v>
      </c>
      <c r="R11" s="254"/>
      <c r="S11" s="254" t="s">
        <v>110</v>
      </c>
      <c r="T11" s="254"/>
      <c r="U11" s="254" t="s">
        <v>110</v>
      </c>
      <c r="V11" s="254"/>
      <c r="W11" s="254" t="s">
        <v>110</v>
      </c>
      <c r="X11" s="254"/>
    </row>
    <row r="12" spans="1:24" ht="64.5" customHeight="1" x14ac:dyDescent="0.2">
      <c r="A12" s="253">
        <v>3</v>
      </c>
      <c r="B12" s="259" t="s">
        <v>348</v>
      </c>
      <c r="C12" s="254" t="s">
        <v>110</v>
      </c>
      <c r="D12" s="254"/>
      <c r="E12" s="254" t="s">
        <v>110</v>
      </c>
      <c r="F12" s="254"/>
      <c r="G12" s="254" t="s">
        <v>110</v>
      </c>
      <c r="H12" s="254"/>
      <c r="I12" s="254" t="s">
        <v>110</v>
      </c>
      <c r="J12" s="254"/>
      <c r="K12" s="254" t="s">
        <v>110</v>
      </c>
      <c r="L12" s="254"/>
      <c r="M12" s="254" t="s">
        <v>110</v>
      </c>
      <c r="N12" s="254"/>
      <c r="O12" s="254" t="s">
        <v>110</v>
      </c>
      <c r="P12" s="254"/>
      <c r="Q12" s="254" t="s">
        <v>110</v>
      </c>
      <c r="R12" s="254"/>
      <c r="S12" s="254" t="s">
        <v>110</v>
      </c>
      <c r="T12" s="254"/>
      <c r="U12" s="254" t="s">
        <v>110</v>
      </c>
      <c r="V12" s="254"/>
      <c r="W12" s="254" t="s">
        <v>110</v>
      </c>
      <c r="X12" s="254"/>
    </row>
    <row r="13" spans="1:24" ht="90.75" customHeight="1" x14ac:dyDescent="0.2">
      <c r="A13" s="253">
        <v>4</v>
      </c>
      <c r="B13" s="259" t="s">
        <v>349</v>
      </c>
      <c r="C13" s="254" t="s">
        <v>350</v>
      </c>
      <c r="D13" s="254"/>
      <c r="E13" s="254" t="s">
        <v>350</v>
      </c>
      <c r="F13" s="254"/>
      <c r="G13" s="254" t="s">
        <v>350</v>
      </c>
      <c r="H13" s="254"/>
      <c r="I13" s="254" t="s">
        <v>350</v>
      </c>
      <c r="J13" s="254"/>
      <c r="K13" s="254" t="s">
        <v>350</v>
      </c>
      <c r="L13" s="254"/>
      <c r="M13" s="254" t="s">
        <v>350</v>
      </c>
      <c r="N13" s="254"/>
      <c r="O13" s="254" t="s">
        <v>350</v>
      </c>
      <c r="P13" s="254"/>
      <c r="Q13" s="254" t="s">
        <v>350</v>
      </c>
      <c r="R13" s="254"/>
      <c r="S13" s="254" t="s">
        <v>350</v>
      </c>
      <c r="T13" s="254"/>
      <c r="U13" s="254" t="s">
        <v>350</v>
      </c>
      <c r="V13" s="254"/>
      <c r="W13" s="254" t="s">
        <v>350</v>
      </c>
      <c r="X13" s="254"/>
    </row>
    <row r="14" spans="1:24" ht="128.25" customHeight="1" x14ac:dyDescent="0.2">
      <c r="A14" s="258">
        <v>5</v>
      </c>
      <c r="B14" s="259" t="s">
        <v>351</v>
      </c>
      <c r="C14" s="254" t="s">
        <v>350</v>
      </c>
      <c r="D14" s="254"/>
      <c r="E14" s="254" t="s">
        <v>110</v>
      </c>
      <c r="F14" s="254"/>
      <c r="G14" s="254" t="s">
        <v>110</v>
      </c>
      <c r="H14" s="254"/>
      <c r="I14" s="254" t="s">
        <v>110</v>
      </c>
      <c r="J14" s="254"/>
      <c r="K14" s="254" t="s">
        <v>110</v>
      </c>
      <c r="L14" s="254"/>
      <c r="M14" s="254" t="s">
        <v>110</v>
      </c>
      <c r="N14" s="254"/>
      <c r="O14" s="254" t="s">
        <v>350</v>
      </c>
      <c r="P14" s="254"/>
      <c r="Q14" s="254" t="s">
        <v>350</v>
      </c>
      <c r="R14" s="254"/>
      <c r="S14" s="254" t="s">
        <v>350</v>
      </c>
      <c r="T14" s="254"/>
      <c r="U14" s="254" t="s">
        <v>110</v>
      </c>
      <c r="V14" s="254"/>
      <c r="W14" s="254" t="s">
        <v>350</v>
      </c>
      <c r="X14" s="254"/>
    </row>
    <row r="15" spans="1:24" ht="257.25" customHeight="1" x14ac:dyDescent="0.2">
      <c r="A15" s="253">
        <v>6</v>
      </c>
      <c r="B15" s="259" t="s">
        <v>352</v>
      </c>
      <c r="C15" s="254" t="s">
        <v>110</v>
      </c>
      <c r="D15" s="254"/>
      <c r="E15" s="254" t="s">
        <v>110</v>
      </c>
      <c r="F15" s="254"/>
      <c r="G15" s="254" t="s">
        <v>110</v>
      </c>
      <c r="H15" s="254"/>
      <c r="I15" s="254" t="s">
        <v>214</v>
      </c>
      <c r="J15" s="254" t="s">
        <v>353</v>
      </c>
      <c r="K15" s="254" t="s">
        <v>110</v>
      </c>
      <c r="L15" s="254"/>
      <c r="M15" s="254" t="s">
        <v>214</v>
      </c>
      <c r="N15" s="254" t="s">
        <v>354</v>
      </c>
      <c r="O15" s="254" t="s">
        <v>110</v>
      </c>
      <c r="P15" s="254"/>
      <c r="Q15" s="254" t="s">
        <v>110</v>
      </c>
      <c r="R15" s="254"/>
      <c r="S15" s="254" t="s">
        <v>110</v>
      </c>
      <c r="T15" s="254"/>
      <c r="U15" s="254" t="s">
        <v>110</v>
      </c>
      <c r="V15" s="254"/>
      <c r="W15" s="254" t="s">
        <v>110</v>
      </c>
      <c r="X15" s="254"/>
    </row>
    <row r="16" spans="1:24" ht="165.75" customHeight="1" x14ac:dyDescent="0.2">
      <c r="A16" s="253">
        <v>7</v>
      </c>
      <c r="B16" s="259" t="s">
        <v>355</v>
      </c>
      <c r="C16" s="260" t="s">
        <v>110</v>
      </c>
      <c r="D16" s="260"/>
      <c r="E16" s="260" t="s">
        <v>110</v>
      </c>
      <c r="F16" s="260"/>
      <c r="G16" s="260" t="s">
        <v>110</v>
      </c>
      <c r="H16" s="260"/>
      <c r="I16" s="260" t="s">
        <v>110</v>
      </c>
      <c r="J16" s="260"/>
      <c r="K16" s="260" t="s">
        <v>110</v>
      </c>
      <c r="L16" s="260"/>
      <c r="M16" s="260" t="s">
        <v>110</v>
      </c>
      <c r="N16" s="260"/>
      <c r="O16" s="260" t="s">
        <v>110</v>
      </c>
      <c r="P16" s="260"/>
      <c r="Q16" s="260" t="s">
        <v>110</v>
      </c>
      <c r="R16" s="260"/>
      <c r="S16" s="260" t="s">
        <v>110</v>
      </c>
      <c r="T16" s="260"/>
      <c r="U16" s="260" t="s">
        <v>110</v>
      </c>
      <c r="V16" s="260"/>
      <c r="W16" s="254" t="s">
        <v>110</v>
      </c>
      <c r="X16" s="260"/>
    </row>
    <row r="17" spans="1:24" ht="51" customHeight="1" x14ac:dyDescent="0.2">
      <c r="A17" s="258">
        <v>8</v>
      </c>
      <c r="B17" s="261" t="s">
        <v>356</v>
      </c>
      <c r="C17" s="254" t="s">
        <v>110</v>
      </c>
      <c r="D17" s="254"/>
      <c r="E17" s="254" t="s">
        <v>110</v>
      </c>
      <c r="F17" s="254"/>
      <c r="G17" s="254" t="s">
        <v>110</v>
      </c>
      <c r="H17" s="254"/>
      <c r="I17" s="254" t="s">
        <v>110</v>
      </c>
      <c r="J17" s="254"/>
      <c r="K17" s="254" t="s">
        <v>110</v>
      </c>
      <c r="L17" s="254"/>
      <c r="M17" s="254" t="s">
        <v>110</v>
      </c>
      <c r="N17" s="254"/>
      <c r="O17" s="254" t="s">
        <v>110</v>
      </c>
      <c r="P17" s="254"/>
      <c r="Q17" s="254" t="s">
        <v>110</v>
      </c>
      <c r="R17" s="254"/>
      <c r="S17" s="254" t="s">
        <v>110</v>
      </c>
      <c r="T17" s="254"/>
      <c r="U17" s="254" t="s">
        <v>110</v>
      </c>
      <c r="V17" s="254"/>
      <c r="W17" s="254" t="s">
        <v>110</v>
      </c>
      <c r="X17" s="254"/>
    </row>
    <row r="18" spans="1:24" ht="214.5" customHeight="1" x14ac:dyDescent="0.2">
      <c r="A18" s="253">
        <v>9</v>
      </c>
      <c r="B18" s="259" t="s">
        <v>357</v>
      </c>
      <c r="C18" s="254" t="s">
        <v>110</v>
      </c>
      <c r="D18" s="254"/>
      <c r="E18" s="254" t="s">
        <v>110</v>
      </c>
      <c r="F18" s="254"/>
      <c r="G18" s="254" t="s">
        <v>110</v>
      </c>
      <c r="H18" s="254"/>
      <c r="I18" s="254" t="s">
        <v>214</v>
      </c>
      <c r="J18" s="254" t="s">
        <v>358</v>
      </c>
      <c r="K18" s="254" t="s">
        <v>110</v>
      </c>
      <c r="L18" s="254"/>
      <c r="M18" s="254" t="s">
        <v>110</v>
      </c>
      <c r="N18" s="254"/>
      <c r="O18" s="254" t="s">
        <v>110</v>
      </c>
      <c r="P18" s="254"/>
      <c r="Q18" s="254" t="s">
        <v>110</v>
      </c>
      <c r="R18" s="254"/>
      <c r="S18" s="254" t="s">
        <v>110</v>
      </c>
      <c r="T18" s="254"/>
      <c r="U18" s="254" t="s">
        <v>110</v>
      </c>
      <c r="V18" s="254"/>
      <c r="W18" s="254" t="s">
        <v>110</v>
      </c>
      <c r="X18" s="254"/>
    </row>
    <row r="19" spans="1:24" ht="126" customHeight="1" x14ac:dyDescent="0.2">
      <c r="A19" s="253">
        <v>10</v>
      </c>
      <c r="B19" s="259" t="s">
        <v>359</v>
      </c>
      <c r="C19" s="254" t="s">
        <v>110</v>
      </c>
      <c r="D19" s="254"/>
      <c r="E19" s="254" t="s">
        <v>110</v>
      </c>
      <c r="F19" s="254"/>
      <c r="G19" s="254" t="s">
        <v>110</v>
      </c>
      <c r="H19" s="254"/>
      <c r="I19" s="254" t="s">
        <v>110</v>
      </c>
      <c r="J19" s="254"/>
      <c r="K19" s="254" t="s">
        <v>110</v>
      </c>
      <c r="L19" s="254"/>
      <c r="M19" s="254" t="s">
        <v>110</v>
      </c>
      <c r="N19" s="254"/>
      <c r="O19" s="254" t="s">
        <v>110</v>
      </c>
      <c r="P19" s="254"/>
      <c r="Q19" s="254" t="s">
        <v>110</v>
      </c>
      <c r="R19" s="254"/>
      <c r="S19" s="254" t="s">
        <v>110</v>
      </c>
      <c r="T19" s="254"/>
      <c r="U19" s="254" t="s">
        <v>110</v>
      </c>
      <c r="V19" s="254"/>
      <c r="W19" s="254" t="s">
        <v>110</v>
      </c>
      <c r="X19" s="260"/>
    </row>
    <row r="20" spans="1:24" ht="62.25" customHeight="1" x14ac:dyDescent="0.2">
      <c r="A20" s="258">
        <v>11</v>
      </c>
      <c r="B20" s="259" t="s">
        <v>360</v>
      </c>
      <c r="C20" s="254" t="s">
        <v>110</v>
      </c>
      <c r="D20" s="254"/>
      <c r="E20" s="254" t="s">
        <v>110</v>
      </c>
      <c r="F20" s="254"/>
      <c r="G20" s="254" t="s">
        <v>110</v>
      </c>
      <c r="H20" s="254"/>
      <c r="I20" s="254" t="s">
        <v>110</v>
      </c>
      <c r="J20" s="254"/>
      <c r="K20" s="254" t="s">
        <v>110</v>
      </c>
      <c r="L20" s="254"/>
      <c r="M20" s="254" t="s">
        <v>110</v>
      </c>
      <c r="N20" s="334"/>
      <c r="O20" s="254" t="s">
        <v>110</v>
      </c>
      <c r="P20" s="254"/>
      <c r="Q20" s="254" t="s">
        <v>110</v>
      </c>
      <c r="R20" s="254"/>
      <c r="S20" s="254" t="s">
        <v>110</v>
      </c>
      <c r="T20" s="334"/>
      <c r="U20" s="254" t="s">
        <v>110</v>
      </c>
      <c r="V20" s="254"/>
      <c r="W20" s="254" t="s">
        <v>110</v>
      </c>
      <c r="X20" s="260"/>
    </row>
    <row r="21" spans="1:24" ht="61.5" customHeight="1" x14ac:dyDescent="0.2">
      <c r="A21" s="253">
        <v>12</v>
      </c>
      <c r="B21" s="259" t="s">
        <v>361</v>
      </c>
      <c r="C21" s="254" t="s">
        <v>110</v>
      </c>
      <c r="D21" s="254"/>
      <c r="E21" s="254" t="s">
        <v>110</v>
      </c>
      <c r="F21" s="254"/>
      <c r="G21" s="254" t="s">
        <v>110</v>
      </c>
      <c r="H21" s="254"/>
      <c r="I21" s="254" t="s">
        <v>110</v>
      </c>
      <c r="J21" s="254"/>
      <c r="K21" s="254" t="s">
        <v>110</v>
      </c>
      <c r="L21" s="254"/>
      <c r="M21" s="254" t="s">
        <v>110</v>
      </c>
      <c r="N21" s="254"/>
      <c r="O21" s="254" t="s">
        <v>110</v>
      </c>
      <c r="P21" s="254"/>
      <c r="Q21" s="254"/>
      <c r="R21" s="254"/>
      <c r="S21" s="254" t="s">
        <v>110</v>
      </c>
      <c r="T21" s="254"/>
      <c r="U21" s="254" t="s">
        <v>110</v>
      </c>
      <c r="V21" s="254"/>
      <c r="W21" s="254" t="s">
        <v>110</v>
      </c>
      <c r="X21" s="254"/>
    </row>
    <row r="22" spans="1:24" ht="50.25" customHeight="1" x14ac:dyDescent="0.2">
      <c r="A22" s="253">
        <v>13</v>
      </c>
      <c r="B22" s="259" t="s">
        <v>362</v>
      </c>
      <c r="C22" s="254" t="s">
        <v>110</v>
      </c>
      <c r="D22" s="254"/>
      <c r="E22" s="254" t="s">
        <v>110</v>
      </c>
      <c r="F22" s="254"/>
      <c r="G22" s="254" t="s">
        <v>110</v>
      </c>
      <c r="H22" s="254"/>
      <c r="I22" s="254" t="s">
        <v>110</v>
      </c>
      <c r="J22" s="254"/>
      <c r="K22" s="254" t="s">
        <v>110</v>
      </c>
      <c r="L22" s="254"/>
      <c r="M22" s="254" t="s">
        <v>110</v>
      </c>
      <c r="N22" s="254"/>
      <c r="O22" s="254" t="s">
        <v>110</v>
      </c>
      <c r="P22" s="254"/>
      <c r="Q22" s="254"/>
      <c r="R22" s="254"/>
      <c r="S22" s="254" t="s">
        <v>110</v>
      </c>
      <c r="T22" s="254"/>
      <c r="U22" s="254" t="s">
        <v>110</v>
      </c>
      <c r="V22" s="254"/>
      <c r="W22" s="254" t="s">
        <v>110</v>
      </c>
      <c r="X22" s="254"/>
    </row>
    <row r="23" spans="1:24" ht="50.25" customHeight="1" x14ac:dyDescent="0.2">
      <c r="A23" s="258">
        <v>14</v>
      </c>
      <c r="B23" s="259" t="s">
        <v>363</v>
      </c>
      <c r="C23" s="254" t="s">
        <v>110</v>
      </c>
      <c r="D23" s="254"/>
      <c r="E23" s="254" t="s">
        <v>110</v>
      </c>
      <c r="F23" s="254"/>
      <c r="G23" s="254" t="s">
        <v>110</v>
      </c>
      <c r="H23" s="254"/>
      <c r="I23" s="254" t="s">
        <v>110</v>
      </c>
      <c r="J23" s="254"/>
      <c r="K23" s="254" t="s">
        <v>110</v>
      </c>
      <c r="L23" s="254"/>
      <c r="M23" s="254" t="s">
        <v>110</v>
      </c>
      <c r="N23" s="254"/>
      <c r="O23" s="254" t="s">
        <v>110</v>
      </c>
      <c r="P23" s="254"/>
      <c r="Q23" s="254"/>
      <c r="R23" s="254"/>
      <c r="S23" s="254" t="s">
        <v>110</v>
      </c>
      <c r="T23" s="254"/>
      <c r="U23" s="254" t="s">
        <v>110</v>
      </c>
      <c r="V23" s="254"/>
      <c r="W23" s="254" t="s">
        <v>110</v>
      </c>
      <c r="X23" s="254"/>
    </row>
    <row r="24" spans="1:24" ht="50.25" customHeight="1" thickBot="1" x14ac:dyDescent="0.25">
      <c r="A24" s="253">
        <v>15</v>
      </c>
      <c r="B24" s="262" t="s">
        <v>364</v>
      </c>
      <c r="C24" s="254" t="s">
        <v>110</v>
      </c>
      <c r="D24" s="263"/>
      <c r="E24" s="254" t="s">
        <v>110</v>
      </c>
      <c r="F24" s="263"/>
      <c r="G24" s="254" t="s">
        <v>110</v>
      </c>
      <c r="H24" s="263"/>
      <c r="I24" s="254" t="s">
        <v>110</v>
      </c>
      <c r="J24" s="263"/>
      <c r="K24" s="254" t="s">
        <v>110</v>
      </c>
      <c r="L24" s="263"/>
      <c r="M24" s="254" t="s">
        <v>110</v>
      </c>
      <c r="N24" s="263"/>
      <c r="O24" s="254" t="s">
        <v>110</v>
      </c>
      <c r="P24" s="263"/>
      <c r="Q24" s="263"/>
      <c r="R24" s="263"/>
      <c r="S24" s="254" t="s">
        <v>110</v>
      </c>
      <c r="T24" s="263"/>
      <c r="U24" s="254" t="s">
        <v>110</v>
      </c>
      <c r="V24" s="263"/>
      <c r="W24" s="254" t="s">
        <v>110</v>
      </c>
      <c r="X24" s="263"/>
    </row>
    <row r="25" spans="1:24" s="264" customFormat="1" ht="45" customHeight="1" thickBot="1" x14ac:dyDescent="0.3">
      <c r="A25" s="361" t="s">
        <v>112</v>
      </c>
      <c r="B25" s="362"/>
      <c r="C25" s="357" t="s">
        <v>365</v>
      </c>
      <c r="D25" s="357"/>
      <c r="E25" s="357" t="s">
        <v>365</v>
      </c>
      <c r="F25" s="357"/>
      <c r="G25" s="357" t="s">
        <v>365</v>
      </c>
      <c r="H25" s="357"/>
      <c r="I25" s="356" t="s">
        <v>217</v>
      </c>
      <c r="J25" s="356"/>
      <c r="K25" s="357" t="s">
        <v>365</v>
      </c>
      <c r="L25" s="357"/>
      <c r="M25" s="356" t="s">
        <v>217</v>
      </c>
      <c r="N25" s="356"/>
      <c r="O25" s="357" t="s">
        <v>365</v>
      </c>
      <c r="P25" s="357"/>
      <c r="Q25" s="356" t="s">
        <v>217</v>
      </c>
      <c r="R25" s="356"/>
      <c r="S25" s="357" t="s">
        <v>365</v>
      </c>
      <c r="T25" s="357"/>
      <c r="U25" s="357" t="s">
        <v>365</v>
      </c>
      <c r="V25" s="357"/>
      <c r="W25" s="357" t="s">
        <v>365</v>
      </c>
      <c r="X25" s="357"/>
    </row>
    <row r="26" spans="1:24" ht="16.5" x14ac:dyDescent="0.2">
      <c r="A26" s="265"/>
      <c r="B26" s="266"/>
      <c r="C26" s="266"/>
      <c r="D26" s="266"/>
      <c r="E26" s="266"/>
      <c r="F26" s="266"/>
      <c r="G26" s="267"/>
      <c r="H26" s="267"/>
      <c r="I26" s="267"/>
      <c r="J26" s="267"/>
      <c r="K26" s="267"/>
      <c r="L26" s="267"/>
      <c r="M26" s="267"/>
      <c r="N26" s="267"/>
      <c r="O26" s="267"/>
      <c r="P26" s="267"/>
      <c r="Q26" s="267"/>
      <c r="R26" s="267"/>
      <c r="S26" s="267"/>
      <c r="T26" s="267"/>
      <c r="U26" s="267"/>
      <c r="V26" s="267"/>
      <c r="W26" s="267"/>
      <c r="X26" s="267"/>
    </row>
    <row r="27" spans="1:24" ht="18.75" customHeight="1" x14ac:dyDescent="0.2">
      <c r="A27" s="265"/>
      <c r="B27" s="267"/>
      <c r="C27" s="267"/>
      <c r="D27" s="267"/>
      <c r="E27" s="267"/>
      <c r="F27" s="267"/>
      <c r="G27" s="267"/>
      <c r="H27" s="267"/>
      <c r="I27" s="267"/>
      <c r="J27" s="267"/>
      <c r="K27" s="267"/>
      <c r="L27" s="267"/>
      <c r="M27" s="267"/>
      <c r="N27" s="267"/>
      <c r="O27" s="267"/>
      <c r="P27" s="267"/>
      <c r="Q27" s="267"/>
      <c r="R27" s="267"/>
      <c r="S27" s="267"/>
      <c r="T27" s="267"/>
      <c r="U27" s="267"/>
      <c r="V27" s="267"/>
      <c r="W27" s="268"/>
      <c r="X27" s="267"/>
    </row>
    <row r="28" spans="1:24" ht="12.75" customHeight="1" x14ac:dyDescent="0.2">
      <c r="A28" s="265"/>
      <c r="B28" s="266"/>
      <c r="C28" s="266"/>
      <c r="D28" s="266"/>
      <c r="E28" s="266"/>
      <c r="F28" s="266"/>
      <c r="G28" s="266"/>
      <c r="H28" s="266"/>
      <c r="I28" s="266"/>
      <c r="J28" s="266"/>
      <c r="K28" s="266"/>
      <c r="L28" s="266"/>
      <c r="M28" s="266"/>
      <c r="N28" s="266"/>
      <c r="O28" s="266"/>
      <c r="P28" s="266"/>
      <c r="Q28" s="266"/>
      <c r="R28" s="266"/>
      <c r="S28" s="266"/>
      <c r="T28" s="266"/>
      <c r="U28" s="266"/>
      <c r="V28" s="266"/>
      <c r="W28" s="266"/>
      <c r="X28" s="267"/>
    </row>
    <row r="29" spans="1:24" ht="17.25" customHeight="1" x14ac:dyDescent="0.2">
      <c r="A29" s="265"/>
      <c r="B29" s="269"/>
      <c r="C29" s="269"/>
      <c r="D29" s="269"/>
      <c r="E29" s="269"/>
      <c r="F29" s="269"/>
      <c r="G29" s="269"/>
      <c r="H29" s="269"/>
      <c r="I29" s="269"/>
      <c r="J29" s="269"/>
      <c r="K29" s="269"/>
      <c r="L29" s="269"/>
      <c r="M29" s="269"/>
      <c r="N29" s="269"/>
      <c r="O29" s="269"/>
      <c r="P29" s="269"/>
      <c r="Q29" s="269"/>
      <c r="R29" s="269"/>
      <c r="S29" s="269"/>
      <c r="T29" s="269"/>
      <c r="U29" s="269"/>
      <c r="V29" s="269"/>
      <c r="W29" s="269"/>
      <c r="X29" s="267"/>
    </row>
    <row r="30" spans="1:24" ht="38.25" customHeight="1" x14ac:dyDescent="0.35">
      <c r="A30" s="265"/>
      <c r="B30" s="270" t="s">
        <v>115</v>
      </c>
      <c r="E30" s="270"/>
      <c r="F30" s="270"/>
      <c r="G30" s="270"/>
      <c r="H30" s="270"/>
      <c r="I30" s="270"/>
      <c r="J30" s="270"/>
      <c r="K30" s="271"/>
      <c r="L30" s="271"/>
      <c r="M30" s="271"/>
      <c r="N30" s="271"/>
      <c r="O30" s="271"/>
      <c r="P30" s="271"/>
      <c r="Q30" s="271"/>
      <c r="R30" s="271"/>
      <c r="S30" s="271"/>
      <c r="T30" s="270" t="s">
        <v>366</v>
      </c>
      <c r="U30" s="270"/>
      <c r="V30" s="271"/>
      <c r="W30" s="267"/>
      <c r="X30" s="267"/>
    </row>
    <row r="31" spans="1:24" ht="33.75" customHeight="1" x14ac:dyDescent="0.35">
      <c r="A31" s="265"/>
      <c r="B31" s="270" t="s">
        <v>116</v>
      </c>
      <c r="E31" s="270"/>
      <c r="F31" s="270"/>
      <c r="G31" s="270"/>
      <c r="H31" s="270"/>
      <c r="I31" s="270"/>
      <c r="J31" s="270"/>
      <c r="K31" s="271"/>
      <c r="L31" s="271"/>
      <c r="M31" s="271"/>
      <c r="N31" s="271"/>
      <c r="O31" s="271"/>
      <c r="P31" s="271"/>
      <c r="Q31" s="271"/>
      <c r="R31" s="271"/>
      <c r="S31" s="271"/>
      <c r="T31" s="270" t="s">
        <v>367</v>
      </c>
      <c r="U31" s="270"/>
      <c r="V31" s="271"/>
      <c r="W31" s="267"/>
      <c r="X31" s="267"/>
    </row>
    <row r="32" spans="1:24" ht="29.25" customHeight="1" x14ac:dyDescent="0.35">
      <c r="A32" s="265"/>
      <c r="B32" s="270" t="s">
        <v>117</v>
      </c>
      <c r="E32" s="270"/>
      <c r="F32" s="270"/>
      <c r="G32" s="270"/>
      <c r="H32" s="270"/>
      <c r="I32" s="270"/>
      <c r="J32" s="270"/>
      <c r="K32" s="271"/>
      <c r="L32" s="271"/>
      <c r="M32" s="271"/>
      <c r="N32" s="271"/>
      <c r="O32" s="271"/>
      <c r="P32" s="271"/>
      <c r="Q32" s="271"/>
      <c r="R32" s="271"/>
      <c r="S32" s="271"/>
      <c r="T32" s="270" t="s">
        <v>368</v>
      </c>
      <c r="U32" s="270"/>
      <c r="V32" s="271"/>
      <c r="W32" s="267"/>
      <c r="X32" s="271"/>
    </row>
    <row r="33" spans="1:24" ht="14.25" customHeight="1" x14ac:dyDescent="0.35">
      <c r="A33" s="265"/>
      <c r="B33" s="272"/>
      <c r="C33" s="272"/>
      <c r="D33" s="272"/>
      <c r="E33" s="272"/>
      <c r="F33" s="272"/>
      <c r="G33" s="272"/>
      <c r="H33" s="272"/>
      <c r="I33" s="272"/>
      <c r="J33" s="272"/>
      <c r="K33" s="273"/>
      <c r="L33" s="273"/>
      <c r="M33" s="273"/>
      <c r="N33" s="273"/>
      <c r="O33" s="273"/>
      <c r="P33" s="273"/>
      <c r="Q33" s="273"/>
      <c r="R33" s="273"/>
      <c r="S33" s="273"/>
      <c r="T33" s="273"/>
      <c r="U33" s="273"/>
      <c r="V33" s="273"/>
      <c r="W33" s="273"/>
      <c r="X33" s="271"/>
    </row>
    <row r="34" spans="1:24" ht="14.25" customHeight="1" x14ac:dyDescent="0.35">
      <c r="B34" s="272"/>
      <c r="C34" s="272"/>
      <c r="D34" s="272"/>
      <c r="E34" s="272"/>
      <c r="F34" s="272"/>
      <c r="G34" s="272"/>
      <c r="H34" s="272"/>
      <c r="I34" s="272"/>
      <c r="J34" s="272"/>
      <c r="K34" s="275"/>
      <c r="L34" s="275"/>
      <c r="M34" s="275"/>
      <c r="N34" s="275"/>
      <c r="O34" s="275"/>
      <c r="P34" s="275"/>
      <c r="Q34" s="275"/>
      <c r="R34" s="275"/>
      <c r="S34" s="275"/>
      <c r="T34" s="275"/>
      <c r="U34" s="275"/>
      <c r="V34" s="275"/>
      <c r="W34" s="275"/>
      <c r="X34" s="276"/>
    </row>
    <row r="35" spans="1:24" ht="14.25" customHeight="1" x14ac:dyDescent="0.2">
      <c r="B35" s="277"/>
      <c r="C35" s="277"/>
      <c r="D35" s="277"/>
      <c r="E35" s="277"/>
      <c r="F35" s="277"/>
      <c r="G35" s="277"/>
      <c r="H35" s="277"/>
      <c r="I35" s="277"/>
      <c r="J35" s="277"/>
      <c r="K35" s="277"/>
      <c r="L35" s="277"/>
      <c r="M35" s="277"/>
      <c r="N35" s="277"/>
      <c r="O35" s="277"/>
      <c r="P35" s="277"/>
      <c r="Q35" s="277"/>
      <c r="R35" s="277"/>
      <c r="S35" s="277"/>
      <c r="T35" s="277"/>
      <c r="U35" s="277"/>
      <c r="V35" s="277"/>
      <c r="W35" s="277"/>
      <c r="X35" s="277"/>
    </row>
    <row r="36" spans="1:24" ht="14.25" customHeight="1" x14ac:dyDescent="0.25">
      <c r="B36" s="275"/>
      <c r="C36" s="275"/>
      <c r="D36" s="275"/>
      <c r="E36" s="275"/>
      <c r="F36" s="275"/>
      <c r="G36" s="275"/>
      <c r="H36" s="275"/>
      <c r="I36" s="275"/>
      <c r="J36" s="275"/>
      <c r="K36" s="275"/>
      <c r="L36" s="275"/>
      <c r="M36" s="275"/>
      <c r="N36" s="275"/>
      <c r="O36" s="275"/>
      <c r="P36" s="275"/>
      <c r="Q36" s="275"/>
      <c r="R36" s="275"/>
      <c r="S36" s="275"/>
      <c r="T36" s="275"/>
      <c r="U36" s="275"/>
      <c r="V36" s="275"/>
      <c r="W36" s="275"/>
      <c r="X36" s="276"/>
    </row>
    <row r="37" spans="1:24" ht="14.25" customHeight="1" x14ac:dyDescent="0.25">
      <c r="B37" s="275"/>
      <c r="C37" s="275"/>
      <c r="D37" s="275"/>
      <c r="E37" s="275"/>
      <c r="F37" s="275"/>
      <c r="G37" s="275"/>
      <c r="H37" s="275"/>
      <c r="I37" s="275"/>
      <c r="J37" s="275"/>
      <c r="K37" s="275"/>
      <c r="L37" s="275"/>
      <c r="M37" s="275"/>
      <c r="N37" s="275"/>
      <c r="O37" s="275"/>
      <c r="P37" s="275"/>
      <c r="Q37" s="275"/>
      <c r="R37" s="275"/>
      <c r="S37" s="275"/>
      <c r="T37" s="275"/>
      <c r="U37" s="275"/>
      <c r="V37" s="275"/>
      <c r="W37" s="275"/>
      <c r="X37" s="276"/>
    </row>
    <row r="38" spans="1:24" ht="14.25" customHeight="1" x14ac:dyDescent="0.25">
      <c r="B38" s="275"/>
      <c r="C38" s="275"/>
      <c r="D38" s="275"/>
      <c r="E38" s="275"/>
      <c r="F38" s="275"/>
      <c r="G38" s="275"/>
      <c r="H38" s="275"/>
      <c r="I38" s="275"/>
      <c r="J38" s="275"/>
      <c r="K38" s="275"/>
      <c r="L38" s="275"/>
      <c r="M38" s="275"/>
      <c r="N38" s="275"/>
      <c r="O38" s="275"/>
      <c r="P38" s="275"/>
      <c r="Q38" s="275"/>
      <c r="R38" s="275"/>
      <c r="S38" s="275"/>
      <c r="T38" s="275"/>
      <c r="U38" s="275"/>
      <c r="V38" s="275"/>
      <c r="W38" s="276"/>
      <c r="X38" s="276"/>
    </row>
    <row r="44" spans="1:24" s="278" customFormat="1" x14ac:dyDescent="0.25">
      <c r="A44" s="274"/>
      <c r="W44" s="279"/>
      <c r="X44" s="279"/>
    </row>
    <row r="45" spans="1:24" s="278" customFormat="1" x14ac:dyDescent="0.25">
      <c r="A45" s="274"/>
      <c r="W45" s="279"/>
      <c r="X45" s="279"/>
    </row>
    <row r="46" spans="1:24" s="278" customFormat="1" x14ac:dyDescent="0.25">
      <c r="A46" s="274"/>
      <c r="W46" s="279"/>
      <c r="X46" s="279"/>
    </row>
    <row r="47" spans="1:24" s="278" customFormat="1" x14ac:dyDescent="0.25">
      <c r="A47" s="274"/>
      <c r="W47" s="279"/>
      <c r="X47" s="279"/>
    </row>
    <row r="48" spans="1:24" s="278" customFormat="1" x14ac:dyDescent="0.25">
      <c r="A48" s="274"/>
      <c r="W48" s="279"/>
      <c r="X48" s="279"/>
    </row>
  </sheetData>
  <mergeCells count="42">
    <mergeCell ref="B1:X1"/>
    <mergeCell ref="B2:X2"/>
    <mergeCell ref="B3:X3"/>
    <mergeCell ref="B4:X4"/>
    <mergeCell ref="B5:X5"/>
    <mergeCell ref="U6:V6"/>
    <mergeCell ref="W6:X6"/>
    <mergeCell ref="C7:D7"/>
    <mergeCell ref="E7:F7"/>
    <mergeCell ref="G7:H7"/>
    <mergeCell ref="I7:J7"/>
    <mergeCell ref="K7:L7"/>
    <mergeCell ref="M7:N7"/>
    <mergeCell ref="O7:P7"/>
    <mergeCell ref="Q7:R7"/>
    <mergeCell ref="I6:J6"/>
    <mergeCell ref="K6:L6"/>
    <mergeCell ref="M6:N6"/>
    <mergeCell ref="O6:P6"/>
    <mergeCell ref="Q6:R6"/>
    <mergeCell ref="S6:T6"/>
    <mergeCell ref="W25:X25"/>
    <mergeCell ref="S7:T7"/>
    <mergeCell ref="U7:V7"/>
    <mergeCell ref="W7:X7"/>
    <mergeCell ref="B9:X9"/>
    <mergeCell ref="A25:B25"/>
    <mergeCell ref="C25:D25"/>
    <mergeCell ref="E25:F25"/>
    <mergeCell ref="G25:H25"/>
    <mergeCell ref="I25:J25"/>
    <mergeCell ref="K25:L25"/>
    <mergeCell ref="A6:A8"/>
    <mergeCell ref="B6:B7"/>
    <mergeCell ref="C6:D6"/>
    <mergeCell ref="E6:F6"/>
    <mergeCell ref="G6:H6"/>
    <mergeCell ref="M25:N25"/>
    <mergeCell ref="O25:P25"/>
    <mergeCell ref="Q25:R25"/>
    <mergeCell ref="S25:T25"/>
    <mergeCell ref="U25:V25"/>
  </mergeCells>
  <conditionalFormatting sqref="X21:X23 W15:X20 X13:X14 W10:X12">
    <cfRule type="cellIs" dxfId="443" priority="37" operator="equal">
      <formula>"NO"</formula>
    </cfRule>
  </conditionalFormatting>
  <conditionalFormatting sqref="C25:D25">
    <cfRule type="cellIs" dxfId="442" priority="34" operator="equal">
      <formula>"NO HABIL"</formula>
    </cfRule>
  </conditionalFormatting>
  <conditionalFormatting sqref="C10:D23 C24">
    <cfRule type="cellIs" dxfId="441" priority="35" operator="equal">
      <formula>"NO"</formula>
    </cfRule>
  </conditionalFormatting>
  <conditionalFormatting sqref="E10:F12 F21:F23 E21:E24 E14:F20 F13">
    <cfRule type="cellIs" dxfId="440" priority="33" operator="equal">
      <formula>"NO"</formula>
    </cfRule>
  </conditionalFormatting>
  <conditionalFormatting sqref="G10:H12 H21:H23 G14:H20 H13">
    <cfRule type="cellIs" dxfId="439" priority="32" operator="equal">
      <formula>"NO"</formula>
    </cfRule>
  </conditionalFormatting>
  <conditionalFormatting sqref="I10:J12 I14:J19 J13 J20:J23">
    <cfRule type="cellIs" dxfId="438" priority="31" operator="equal">
      <formula>"NO"</formula>
    </cfRule>
  </conditionalFormatting>
  <conditionalFormatting sqref="K10:V11 K15:V19 L13 N13 K14:N14 P13:V14 L20:V20 L21:R23 K12:T12 V12 T21:V23">
    <cfRule type="cellIs" dxfId="437" priority="29" operator="equal">
      <formula>"NO"</formula>
    </cfRule>
  </conditionalFormatting>
  <conditionalFormatting sqref="M25:N25 Q25:R25">
    <cfRule type="cellIs" dxfId="436" priority="28" operator="equal">
      <formula>"NO HABIL"</formula>
    </cfRule>
  </conditionalFormatting>
  <conditionalFormatting sqref="G21:G24">
    <cfRule type="cellIs" dxfId="435" priority="27" operator="equal">
      <formula>"NO"</formula>
    </cfRule>
  </conditionalFormatting>
  <conditionalFormatting sqref="E13">
    <cfRule type="cellIs" dxfId="434" priority="26" operator="equal">
      <formula>"NO"</formula>
    </cfRule>
  </conditionalFormatting>
  <conditionalFormatting sqref="G13">
    <cfRule type="cellIs" dxfId="433" priority="25" operator="equal">
      <formula>"NO"</formula>
    </cfRule>
  </conditionalFormatting>
  <conditionalFormatting sqref="I13">
    <cfRule type="cellIs" dxfId="432" priority="24" operator="equal">
      <formula>"NO"</formula>
    </cfRule>
  </conditionalFormatting>
  <conditionalFormatting sqref="K13">
    <cfRule type="cellIs" dxfId="431" priority="23" operator="equal">
      <formula>"NO"</formula>
    </cfRule>
  </conditionalFormatting>
  <conditionalFormatting sqref="M13">
    <cfRule type="cellIs" dxfId="430" priority="22" operator="equal">
      <formula>"NO"</formula>
    </cfRule>
  </conditionalFormatting>
  <conditionalFormatting sqref="I20:I24">
    <cfRule type="cellIs" dxfId="429" priority="21" operator="equal">
      <formula>"NO"</formula>
    </cfRule>
  </conditionalFormatting>
  <conditionalFormatting sqref="K20:K24">
    <cfRule type="cellIs" dxfId="428" priority="20" operator="equal">
      <formula>"NO"</formula>
    </cfRule>
  </conditionalFormatting>
  <conditionalFormatting sqref="M24">
    <cfRule type="cellIs" dxfId="427" priority="19" operator="equal">
      <formula>"NO"</formula>
    </cfRule>
  </conditionalFormatting>
  <conditionalFormatting sqref="O13">
    <cfRule type="cellIs" dxfId="426" priority="18" operator="equal">
      <formula>"NO"</formula>
    </cfRule>
  </conditionalFormatting>
  <conditionalFormatting sqref="O14">
    <cfRule type="cellIs" dxfId="425" priority="17" operator="equal">
      <formula>"NO"</formula>
    </cfRule>
  </conditionalFormatting>
  <conditionalFormatting sqref="O24">
    <cfRule type="cellIs" dxfId="424" priority="16" operator="equal">
      <formula>"NO"</formula>
    </cfRule>
  </conditionalFormatting>
  <conditionalFormatting sqref="S21:S24">
    <cfRule type="cellIs" dxfId="423" priority="15" operator="equal">
      <formula>"NO"</formula>
    </cfRule>
  </conditionalFormatting>
  <conditionalFormatting sqref="W14">
    <cfRule type="cellIs" dxfId="422" priority="14" operator="equal">
      <formula>"NO"</formula>
    </cfRule>
  </conditionalFormatting>
  <conditionalFormatting sqref="U12">
    <cfRule type="cellIs" dxfId="421" priority="13" operator="equal">
      <formula>"NO"</formula>
    </cfRule>
  </conditionalFormatting>
  <conditionalFormatting sqref="W13">
    <cfRule type="cellIs" dxfId="420" priority="12" operator="equal">
      <formula>"NO"</formula>
    </cfRule>
  </conditionalFormatting>
  <conditionalFormatting sqref="E25:F25">
    <cfRule type="cellIs" dxfId="419" priority="11" operator="equal">
      <formula>"NO HABIL"</formula>
    </cfRule>
  </conditionalFormatting>
  <conditionalFormatting sqref="G25:H25">
    <cfRule type="cellIs" dxfId="418" priority="10" operator="equal">
      <formula>"NO HABIL"</formula>
    </cfRule>
  </conditionalFormatting>
  <conditionalFormatting sqref="K25:L25">
    <cfRule type="cellIs" dxfId="417" priority="9" operator="equal">
      <formula>"NO HABIL"</formula>
    </cfRule>
  </conditionalFormatting>
  <conditionalFormatting sqref="O25:P25">
    <cfRule type="cellIs" dxfId="416" priority="8" operator="equal">
      <formula>"NO HABIL"</formula>
    </cfRule>
  </conditionalFormatting>
  <conditionalFormatting sqref="W21:W24">
    <cfRule type="cellIs" dxfId="415" priority="7" operator="equal">
      <formula>"NO"</formula>
    </cfRule>
  </conditionalFormatting>
  <conditionalFormatting sqref="U24">
    <cfRule type="cellIs" dxfId="414" priority="6" operator="equal">
      <formula>"NO"</formula>
    </cfRule>
  </conditionalFormatting>
  <conditionalFormatting sqref="U25:V25">
    <cfRule type="cellIs" dxfId="413" priority="5" operator="equal">
      <formula>"NO HABIL"</formula>
    </cfRule>
  </conditionalFormatting>
  <conditionalFormatting sqref="I25:J25">
    <cfRule type="cellIs" dxfId="412" priority="4" operator="equal">
      <formula>"NO HABIL"</formula>
    </cfRule>
  </conditionalFormatting>
  <conditionalFormatting sqref="W25:X25">
    <cfRule type="cellIs" dxfId="411" priority="2" operator="equal">
      <formula>"NO HABIL"</formula>
    </cfRule>
  </conditionalFormatting>
  <conditionalFormatting sqref="S25:T25">
    <cfRule type="cellIs" dxfId="410"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529" scale="1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X26"/>
  <sheetViews>
    <sheetView topLeftCell="F13" workbookViewId="0">
      <selection activeCell="K20" sqref="K20"/>
    </sheetView>
  </sheetViews>
  <sheetFormatPr baseColWidth="10" defaultRowHeight="12.75" x14ac:dyDescent="0.2"/>
  <cols>
    <col min="1" max="1" width="11.42578125" style="174"/>
    <col min="2" max="2" width="32.85546875" style="174" customWidth="1"/>
    <col min="3" max="3" width="15.85546875" style="174" customWidth="1"/>
    <col min="4" max="4" width="20.85546875" style="174" customWidth="1"/>
    <col min="5" max="5" width="13.5703125" style="174" customWidth="1"/>
    <col min="6" max="6" width="20.85546875" style="174" customWidth="1"/>
    <col min="7" max="7" width="13.5703125" style="174" customWidth="1"/>
    <col min="8" max="8" width="20.85546875" style="174" customWidth="1"/>
    <col min="9" max="9" width="13.5703125" style="174" customWidth="1"/>
    <col min="10" max="10" width="20.85546875" style="174" customWidth="1"/>
    <col min="11" max="11" width="13.5703125" style="174" customWidth="1"/>
    <col min="12" max="12" width="20.85546875" style="174" customWidth="1"/>
    <col min="13" max="13" width="13.5703125" style="174" customWidth="1"/>
    <col min="14" max="14" width="20.85546875" style="174" customWidth="1"/>
    <col min="15" max="15" width="13.5703125" style="174" customWidth="1"/>
    <col min="16" max="16" width="20.85546875" style="174" customWidth="1"/>
    <col min="17" max="17" width="13.5703125" style="174" customWidth="1"/>
    <col min="18" max="18" width="20.85546875" style="174" customWidth="1"/>
    <col min="19" max="19" width="13.5703125" style="174" customWidth="1"/>
    <col min="20" max="20" width="20.85546875" style="174" customWidth="1"/>
    <col min="21" max="21" width="13.5703125" style="174" customWidth="1"/>
    <col min="22" max="22" width="20.85546875" style="174" customWidth="1"/>
    <col min="23" max="23" width="13.5703125" style="174" customWidth="1"/>
    <col min="24" max="24" width="20.85546875" style="174" customWidth="1"/>
    <col min="25" max="16384" width="11.42578125" style="174"/>
  </cols>
  <sheetData>
    <row r="1" spans="1:24" ht="15.75" x14ac:dyDescent="0.2">
      <c r="A1" s="320" t="s">
        <v>121</v>
      </c>
      <c r="B1" s="84"/>
      <c r="C1" s="84"/>
      <c r="D1" s="84"/>
      <c r="E1" s="84"/>
      <c r="F1" s="84"/>
      <c r="G1" s="84"/>
      <c r="H1" s="84"/>
      <c r="I1" s="84"/>
      <c r="J1" s="84"/>
      <c r="K1" s="84"/>
      <c r="L1" s="84"/>
      <c r="M1" s="84"/>
      <c r="N1" s="84"/>
      <c r="O1" s="84"/>
      <c r="P1" s="84"/>
      <c r="Q1" s="84"/>
      <c r="R1" s="84"/>
      <c r="S1" s="84"/>
      <c r="T1" s="84"/>
      <c r="U1" s="84"/>
      <c r="V1" s="84"/>
      <c r="W1" s="84"/>
      <c r="X1" s="84"/>
    </row>
    <row r="2" spans="1:24" ht="15.75" x14ac:dyDescent="0.2">
      <c r="A2" s="320" t="s">
        <v>411</v>
      </c>
      <c r="B2" s="84"/>
      <c r="C2" s="84"/>
      <c r="D2" s="84"/>
      <c r="E2" s="84"/>
      <c r="F2" s="84"/>
      <c r="G2" s="84"/>
      <c r="H2" s="84"/>
      <c r="I2" s="84"/>
      <c r="J2" s="84"/>
      <c r="K2" s="84"/>
      <c r="L2" s="84"/>
      <c r="M2" s="84"/>
      <c r="N2" s="84"/>
      <c r="O2" s="84"/>
      <c r="P2" s="84"/>
      <c r="Q2" s="84"/>
      <c r="R2" s="84"/>
      <c r="S2" s="84"/>
      <c r="T2" s="84"/>
      <c r="U2" s="84"/>
      <c r="V2" s="84"/>
      <c r="W2" s="84"/>
      <c r="X2" s="84"/>
    </row>
    <row r="3" spans="1:24" x14ac:dyDescent="0.2">
      <c r="A3" s="86"/>
      <c r="B3" s="86"/>
    </row>
    <row r="4" spans="1:24" ht="15.75" x14ac:dyDescent="0.2">
      <c r="A4" s="320" t="s">
        <v>162</v>
      </c>
      <c r="B4" s="84"/>
      <c r="C4" s="84"/>
      <c r="D4" s="86"/>
      <c r="E4" s="84"/>
      <c r="F4" s="84"/>
      <c r="G4" s="84"/>
      <c r="H4" s="84"/>
      <c r="I4" s="84"/>
      <c r="J4" s="84"/>
      <c r="K4" s="84"/>
      <c r="L4" s="84"/>
      <c r="M4" s="84"/>
      <c r="N4" s="84"/>
      <c r="O4" s="84"/>
      <c r="P4" s="84"/>
      <c r="Q4" s="84"/>
      <c r="R4" s="84"/>
      <c r="S4" s="84"/>
      <c r="T4" s="84"/>
      <c r="U4" s="84"/>
      <c r="V4" s="84"/>
      <c r="W4" s="84"/>
      <c r="X4" s="84"/>
    </row>
    <row r="5" spans="1:24" ht="15.75" x14ac:dyDescent="0.2">
      <c r="A5" s="320" t="s">
        <v>412</v>
      </c>
      <c r="B5" s="84"/>
      <c r="C5" s="84"/>
      <c r="D5" s="84" t="s">
        <v>413</v>
      </c>
      <c r="E5" s="84"/>
      <c r="F5" s="84"/>
      <c r="G5" s="84"/>
      <c r="H5" s="84"/>
      <c r="I5" s="84"/>
      <c r="J5" s="84"/>
      <c r="K5" s="84"/>
      <c r="L5" s="84"/>
      <c r="M5" s="84"/>
      <c r="N5" s="84"/>
      <c r="O5" s="84"/>
      <c r="P5" s="84"/>
      <c r="Q5" s="84"/>
      <c r="R5" s="84"/>
      <c r="S5" s="84"/>
      <c r="T5" s="84"/>
      <c r="U5" s="84"/>
      <c r="V5" s="84"/>
      <c r="W5" s="84"/>
      <c r="X5" s="84"/>
    </row>
    <row r="6" spans="1:24" x14ac:dyDescent="0.2">
      <c r="A6" s="86"/>
      <c r="B6" s="86"/>
      <c r="C6" s="86"/>
      <c r="D6" s="86"/>
      <c r="E6" s="86"/>
      <c r="F6" s="86"/>
      <c r="G6" s="86"/>
      <c r="H6" s="86"/>
      <c r="I6" s="86"/>
      <c r="J6" s="86"/>
      <c r="K6" s="86"/>
      <c r="L6" s="86"/>
      <c r="M6" s="86"/>
      <c r="N6" s="86"/>
      <c r="O6" s="86"/>
      <c r="P6" s="86"/>
      <c r="Q6" s="86"/>
      <c r="R6" s="86"/>
      <c r="S6" s="86"/>
      <c r="T6" s="86"/>
      <c r="U6" s="86"/>
      <c r="V6" s="86"/>
      <c r="W6" s="86"/>
      <c r="X6" s="86"/>
    </row>
    <row r="7" spans="1:24" ht="29.25" customHeight="1" x14ac:dyDescent="0.2">
      <c r="A7" s="388" t="s">
        <v>335</v>
      </c>
      <c r="B7" s="388"/>
      <c r="C7" s="388"/>
      <c r="D7" s="388"/>
      <c r="E7" s="388"/>
      <c r="F7" s="388"/>
    </row>
    <row r="8" spans="1:24" x14ac:dyDescent="0.2">
      <c r="A8" s="321"/>
      <c r="B8" s="322"/>
      <c r="C8" s="322"/>
      <c r="D8" s="322"/>
      <c r="E8" s="322"/>
      <c r="F8" s="322"/>
      <c r="G8" s="322"/>
      <c r="H8" s="322"/>
      <c r="I8" s="322"/>
      <c r="J8" s="322"/>
      <c r="K8" s="322"/>
      <c r="L8" s="322"/>
      <c r="M8" s="322"/>
      <c r="N8" s="322"/>
      <c r="O8" s="322"/>
      <c r="P8" s="322"/>
      <c r="Q8" s="322"/>
      <c r="R8" s="322"/>
      <c r="S8" s="322"/>
      <c r="T8" s="322"/>
      <c r="U8" s="322"/>
      <c r="V8" s="322"/>
      <c r="W8" s="322"/>
      <c r="X8" s="322"/>
    </row>
    <row r="9" spans="1:24" ht="15.75" x14ac:dyDescent="0.2">
      <c r="A9" s="323"/>
      <c r="B9" s="324"/>
      <c r="C9" s="387">
        <v>1</v>
      </c>
      <c r="D9" s="387"/>
      <c r="E9" s="387">
        <v>2</v>
      </c>
      <c r="F9" s="387"/>
      <c r="G9" s="387">
        <v>3</v>
      </c>
      <c r="H9" s="387"/>
      <c r="I9" s="387">
        <v>4</v>
      </c>
      <c r="J9" s="387"/>
      <c r="K9" s="387">
        <v>5</v>
      </c>
      <c r="L9" s="387"/>
      <c r="M9" s="387">
        <v>6</v>
      </c>
      <c r="N9" s="387"/>
      <c r="O9" s="387">
        <v>7</v>
      </c>
      <c r="P9" s="387"/>
      <c r="Q9" s="387">
        <v>8</v>
      </c>
      <c r="R9" s="387"/>
      <c r="S9" s="387">
        <v>9</v>
      </c>
      <c r="T9" s="387"/>
      <c r="U9" s="387">
        <v>10</v>
      </c>
      <c r="V9" s="387"/>
      <c r="W9" s="387">
        <v>11</v>
      </c>
      <c r="X9" s="387"/>
    </row>
    <row r="10" spans="1:24" ht="35.25" customHeight="1" x14ac:dyDescent="0.2">
      <c r="A10" s="383" t="s">
        <v>0</v>
      </c>
      <c r="B10" s="385" t="s">
        <v>106</v>
      </c>
      <c r="C10" s="378" t="s">
        <v>414</v>
      </c>
      <c r="D10" s="378"/>
      <c r="E10" s="378" t="s">
        <v>415</v>
      </c>
      <c r="F10" s="378"/>
      <c r="G10" s="378" t="s">
        <v>416</v>
      </c>
      <c r="H10" s="378"/>
      <c r="I10" s="378" t="s">
        <v>243</v>
      </c>
      <c r="J10" s="378"/>
      <c r="K10" s="378" t="s">
        <v>248</v>
      </c>
      <c r="L10" s="378"/>
      <c r="M10" s="378" t="s">
        <v>264</v>
      </c>
      <c r="N10" s="378"/>
      <c r="O10" s="378" t="s">
        <v>417</v>
      </c>
      <c r="P10" s="378"/>
      <c r="Q10" s="378" t="s">
        <v>418</v>
      </c>
      <c r="R10" s="378"/>
      <c r="S10" s="378" t="s">
        <v>297</v>
      </c>
      <c r="T10" s="378"/>
      <c r="U10" s="378" t="s">
        <v>308</v>
      </c>
      <c r="V10" s="378"/>
      <c r="W10" s="377" t="s">
        <v>419</v>
      </c>
      <c r="X10" s="377"/>
    </row>
    <row r="11" spans="1:24" ht="35.25" customHeight="1" x14ac:dyDescent="0.2">
      <c r="A11" s="384"/>
      <c r="B11" s="386"/>
      <c r="C11" s="325" t="s">
        <v>107</v>
      </c>
      <c r="D11" s="326" t="s">
        <v>108</v>
      </c>
      <c r="E11" s="325" t="s">
        <v>107</v>
      </c>
      <c r="F11" s="326" t="s">
        <v>108</v>
      </c>
      <c r="G11" s="325" t="s">
        <v>107</v>
      </c>
      <c r="H11" s="326" t="s">
        <v>108</v>
      </c>
      <c r="I11" s="325" t="s">
        <v>107</v>
      </c>
      <c r="J11" s="326" t="s">
        <v>108</v>
      </c>
      <c r="K11" s="325" t="s">
        <v>107</v>
      </c>
      <c r="L11" s="326" t="s">
        <v>108</v>
      </c>
      <c r="M11" s="325" t="s">
        <v>107</v>
      </c>
      <c r="N11" s="326" t="s">
        <v>108</v>
      </c>
      <c r="O11" s="325" t="s">
        <v>107</v>
      </c>
      <c r="P11" s="326" t="s">
        <v>108</v>
      </c>
      <c r="Q11" s="325" t="s">
        <v>107</v>
      </c>
      <c r="R11" s="326" t="s">
        <v>108</v>
      </c>
      <c r="S11" s="325" t="s">
        <v>107</v>
      </c>
      <c r="T11" s="326" t="s">
        <v>108</v>
      </c>
      <c r="U11" s="325" t="s">
        <v>107</v>
      </c>
      <c r="V11" s="326" t="s">
        <v>108</v>
      </c>
      <c r="W11" s="325" t="s">
        <v>107</v>
      </c>
      <c r="X11" s="326" t="s">
        <v>108</v>
      </c>
    </row>
    <row r="12" spans="1:24" ht="17.25" customHeight="1" x14ac:dyDescent="0.2">
      <c r="A12" s="247"/>
      <c r="B12" s="379" t="s">
        <v>420</v>
      </c>
      <c r="C12" s="380"/>
      <c r="D12" s="380"/>
      <c r="E12" s="90"/>
      <c r="G12" s="90"/>
      <c r="I12" s="90"/>
      <c r="K12" s="90"/>
      <c r="M12" s="90"/>
      <c r="O12" s="90"/>
      <c r="Q12" s="90"/>
      <c r="S12" s="90"/>
      <c r="U12" s="90"/>
      <c r="W12" s="90"/>
    </row>
    <row r="13" spans="1:24" ht="18.75" customHeight="1" x14ac:dyDescent="0.2">
      <c r="A13" s="327"/>
      <c r="B13" s="324" t="s">
        <v>421</v>
      </c>
      <c r="C13" s="326" t="s">
        <v>110</v>
      </c>
      <c r="D13" s="328" t="s">
        <v>383</v>
      </c>
      <c r="E13" s="326" t="s">
        <v>110</v>
      </c>
      <c r="F13" s="328" t="s">
        <v>383</v>
      </c>
      <c r="G13" s="326" t="s">
        <v>110</v>
      </c>
      <c r="H13" s="328" t="s">
        <v>383</v>
      </c>
      <c r="I13" s="326" t="s">
        <v>110</v>
      </c>
      <c r="J13" s="328" t="s">
        <v>383</v>
      </c>
      <c r="K13" s="326" t="s">
        <v>110</v>
      </c>
      <c r="L13" s="328" t="s">
        <v>383</v>
      </c>
      <c r="M13" s="326" t="s">
        <v>110</v>
      </c>
      <c r="N13" s="328" t="s">
        <v>383</v>
      </c>
      <c r="O13" s="326" t="s">
        <v>110</v>
      </c>
      <c r="P13" s="328" t="s">
        <v>383</v>
      </c>
      <c r="Q13" s="326" t="s">
        <v>110</v>
      </c>
      <c r="R13" s="328" t="s">
        <v>383</v>
      </c>
      <c r="S13" s="326" t="s">
        <v>110</v>
      </c>
      <c r="T13" s="328" t="s">
        <v>383</v>
      </c>
      <c r="U13" s="326" t="s">
        <v>110</v>
      </c>
      <c r="V13" s="328" t="s">
        <v>383</v>
      </c>
      <c r="W13" s="326" t="s">
        <v>110</v>
      </c>
      <c r="X13" s="328" t="s">
        <v>383</v>
      </c>
    </row>
    <row r="14" spans="1:24" ht="18.75" customHeight="1" x14ac:dyDescent="0.2">
      <c r="A14" s="327"/>
      <c r="B14" s="324" t="s">
        <v>422</v>
      </c>
      <c r="C14" s="326" t="s">
        <v>110</v>
      </c>
      <c r="D14" s="328" t="s">
        <v>383</v>
      </c>
      <c r="E14" s="326" t="s">
        <v>110</v>
      </c>
      <c r="F14" s="328" t="s">
        <v>383</v>
      </c>
      <c r="G14" s="326" t="s">
        <v>110</v>
      </c>
      <c r="H14" s="328" t="s">
        <v>383</v>
      </c>
      <c r="I14" s="326" t="s">
        <v>110</v>
      </c>
      <c r="J14" s="328" t="s">
        <v>383</v>
      </c>
      <c r="K14" s="326" t="s">
        <v>110</v>
      </c>
      <c r="L14" s="328" t="s">
        <v>383</v>
      </c>
      <c r="M14" s="326" t="s">
        <v>110</v>
      </c>
      <c r="N14" s="328" t="s">
        <v>383</v>
      </c>
      <c r="O14" s="326" t="s">
        <v>110</v>
      </c>
      <c r="P14" s="328" t="s">
        <v>383</v>
      </c>
      <c r="Q14" s="326" t="s">
        <v>110</v>
      </c>
      <c r="R14" s="328" t="s">
        <v>383</v>
      </c>
      <c r="S14" s="326" t="s">
        <v>110</v>
      </c>
      <c r="T14" s="328" t="s">
        <v>383</v>
      </c>
      <c r="U14" s="326" t="s">
        <v>110</v>
      </c>
      <c r="V14" s="328" t="s">
        <v>383</v>
      </c>
      <c r="W14" s="326" t="s">
        <v>110</v>
      </c>
      <c r="X14" s="328" t="s">
        <v>383</v>
      </c>
    </row>
    <row r="15" spans="1:24" ht="27.75" customHeight="1" x14ac:dyDescent="0.2">
      <c r="A15" s="247"/>
      <c r="B15" s="324" t="s">
        <v>423</v>
      </c>
      <c r="C15" s="326" t="s">
        <v>110</v>
      </c>
      <c r="D15" s="328" t="s">
        <v>383</v>
      </c>
      <c r="E15" s="326" t="s">
        <v>110</v>
      </c>
      <c r="F15" s="328" t="s">
        <v>383</v>
      </c>
      <c r="G15" s="326" t="s">
        <v>110</v>
      </c>
      <c r="H15" s="328" t="s">
        <v>383</v>
      </c>
      <c r="I15" s="326" t="s">
        <v>110</v>
      </c>
      <c r="J15" s="328" t="s">
        <v>383</v>
      </c>
      <c r="K15" s="326" t="s">
        <v>110</v>
      </c>
      <c r="L15" s="328" t="s">
        <v>424</v>
      </c>
      <c r="M15" s="326" t="s">
        <v>110</v>
      </c>
      <c r="N15" s="328" t="s">
        <v>383</v>
      </c>
      <c r="O15" s="326" t="s">
        <v>110</v>
      </c>
      <c r="P15" s="328" t="s">
        <v>383</v>
      </c>
      <c r="Q15" s="326" t="s">
        <v>110</v>
      </c>
      <c r="R15" s="328" t="s">
        <v>383</v>
      </c>
      <c r="S15" s="326" t="s">
        <v>110</v>
      </c>
      <c r="T15" s="328" t="s">
        <v>383</v>
      </c>
      <c r="U15" s="326" t="s">
        <v>110</v>
      </c>
      <c r="V15" s="328" t="s">
        <v>383</v>
      </c>
      <c r="W15" s="326" t="s">
        <v>110</v>
      </c>
      <c r="X15" s="328" t="s">
        <v>383</v>
      </c>
    </row>
    <row r="16" spans="1:24" ht="13.5" thickBot="1" x14ac:dyDescent="0.25">
      <c r="A16" s="329"/>
      <c r="B16" s="330"/>
      <c r="C16" s="326"/>
      <c r="D16" s="331"/>
      <c r="E16" s="326"/>
      <c r="F16" s="331"/>
      <c r="G16" s="326"/>
      <c r="H16" s="331"/>
      <c r="I16" s="326"/>
      <c r="J16" s="331"/>
      <c r="K16" s="326"/>
      <c r="L16" s="331"/>
      <c r="M16" s="326"/>
      <c r="N16" s="331"/>
      <c r="O16" s="326"/>
      <c r="P16" s="331"/>
      <c r="Q16" s="326"/>
      <c r="R16" s="331"/>
      <c r="S16" s="326"/>
      <c r="T16" s="331"/>
      <c r="U16" s="326"/>
      <c r="V16" s="331"/>
      <c r="W16" s="326"/>
      <c r="X16" s="331"/>
    </row>
    <row r="17" spans="1:24" ht="20.25" customHeight="1" thickBot="1" x14ac:dyDescent="0.25">
      <c r="A17" s="381" t="s">
        <v>112</v>
      </c>
      <c r="B17" s="382"/>
      <c r="C17" s="375" t="s">
        <v>122</v>
      </c>
      <c r="D17" s="376"/>
      <c r="E17" s="375" t="s">
        <v>122</v>
      </c>
      <c r="F17" s="376"/>
      <c r="G17" s="375" t="s">
        <v>122</v>
      </c>
      <c r="H17" s="376"/>
      <c r="I17" s="375" t="s">
        <v>122</v>
      </c>
      <c r="J17" s="376"/>
      <c r="K17" s="375" t="s">
        <v>122</v>
      </c>
      <c r="L17" s="376"/>
      <c r="M17" s="375" t="s">
        <v>122</v>
      </c>
      <c r="N17" s="376"/>
      <c r="O17" s="375" t="s">
        <v>122</v>
      </c>
      <c r="P17" s="376"/>
      <c r="Q17" s="375" t="s">
        <v>122</v>
      </c>
      <c r="R17" s="376"/>
      <c r="S17" s="375" t="s">
        <v>122</v>
      </c>
      <c r="T17" s="376"/>
      <c r="U17" s="375" t="s">
        <v>122</v>
      </c>
      <c r="V17" s="376"/>
      <c r="W17" s="375" t="s">
        <v>122</v>
      </c>
      <c r="X17" s="376"/>
    </row>
    <row r="18" spans="1:24" ht="15.75" x14ac:dyDescent="0.2">
      <c r="A18" s="332"/>
      <c r="B18" s="332"/>
      <c r="C18" s="332"/>
      <c r="D18" s="332"/>
      <c r="E18" s="332"/>
      <c r="F18" s="332"/>
      <c r="G18" s="332"/>
      <c r="H18" s="332"/>
      <c r="I18" s="332"/>
      <c r="J18" s="332"/>
      <c r="K18" s="332"/>
      <c r="L18" s="332"/>
      <c r="M18" s="332"/>
      <c r="N18" s="332"/>
      <c r="O18" s="332"/>
      <c r="P18" s="332"/>
      <c r="Q18" s="332"/>
      <c r="R18" s="332"/>
      <c r="S18" s="332"/>
      <c r="T18" s="332"/>
      <c r="U18" s="332"/>
      <c r="V18" s="332"/>
      <c r="W18" s="332"/>
      <c r="X18" s="332"/>
    </row>
    <row r="19" spans="1:24" ht="25.5" x14ac:dyDescent="0.2">
      <c r="A19" s="93"/>
      <c r="B19" s="333"/>
      <c r="C19" s="333"/>
      <c r="D19" s="333"/>
      <c r="E19" s="333"/>
      <c r="F19" s="333"/>
      <c r="G19" s="333"/>
      <c r="H19" s="333"/>
      <c r="I19" s="333"/>
      <c r="J19" s="333"/>
      <c r="K19" s="333"/>
      <c r="L19" s="338" t="s">
        <v>432</v>
      </c>
      <c r="M19" s="340" t="s">
        <v>433</v>
      </c>
      <c r="N19" s="93" t="s">
        <v>434</v>
      </c>
      <c r="O19" s="333"/>
      <c r="P19" s="333"/>
      <c r="Q19" s="333"/>
      <c r="R19" s="333"/>
      <c r="S19" s="333"/>
      <c r="T19" s="333"/>
      <c r="U19" s="333"/>
      <c r="V19" s="333"/>
      <c r="W19" s="333"/>
      <c r="X19" s="333"/>
    </row>
    <row r="20" spans="1:24" ht="15.75" x14ac:dyDescent="0.2">
      <c r="A20" s="87" t="s">
        <v>113</v>
      </c>
      <c r="B20" s="87"/>
      <c r="C20" s="85"/>
      <c r="D20" s="85"/>
      <c r="E20" s="85"/>
      <c r="F20" s="85"/>
      <c r="G20" s="85"/>
      <c r="H20" s="85"/>
      <c r="I20" s="85"/>
      <c r="J20" s="93" t="s">
        <v>430</v>
      </c>
      <c r="K20" s="335">
        <v>0.4</v>
      </c>
      <c r="L20" s="336">
        <f>+M20-N20</f>
        <v>1445054330</v>
      </c>
      <c r="M20" s="336">
        <v>1445804330</v>
      </c>
      <c r="N20" s="336">
        <v>750000</v>
      </c>
      <c r="O20" s="85"/>
      <c r="P20" s="85"/>
      <c r="Q20" s="85"/>
      <c r="R20" s="85"/>
      <c r="S20" s="85"/>
      <c r="T20" s="85"/>
      <c r="U20" s="85"/>
      <c r="V20" s="85"/>
      <c r="W20" s="85"/>
      <c r="X20" s="85"/>
    </row>
    <row r="21" spans="1:24" ht="16.5" thickBot="1" x14ac:dyDescent="0.25">
      <c r="A21" s="87"/>
      <c r="B21" s="87"/>
      <c r="C21" s="85"/>
      <c r="D21" s="85"/>
      <c r="E21" s="85"/>
      <c r="F21" s="85"/>
      <c r="G21" s="85"/>
      <c r="H21" s="85"/>
      <c r="I21" s="85"/>
      <c r="J21" s="93" t="s">
        <v>431</v>
      </c>
      <c r="K21" s="335">
        <v>0.6</v>
      </c>
      <c r="L21" s="336">
        <f>+M21-N21</f>
        <v>254196509</v>
      </c>
      <c r="M21" s="336">
        <v>255110509</v>
      </c>
      <c r="N21" s="336">
        <v>914000</v>
      </c>
      <c r="O21" s="85"/>
      <c r="P21" s="85"/>
      <c r="Q21" s="85"/>
      <c r="R21" s="85"/>
      <c r="S21" s="85"/>
      <c r="T21" s="85"/>
      <c r="U21" s="85"/>
      <c r="V21" s="85"/>
      <c r="W21" s="85"/>
      <c r="X21" s="85"/>
    </row>
    <row r="22" spans="1:24" ht="13.5" thickTop="1" x14ac:dyDescent="0.2">
      <c r="A22" s="333"/>
      <c r="B22" s="333"/>
      <c r="C22" s="333"/>
      <c r="D22" s="333"/>
      <c r="E22" s="333"/>
      <c r="F22" s="333"/>
      <c r="G22" s="333"/>
      <c r="H22" s="333"/>
      <c r="I22" s="333"/>
      <c r="J22" s="333"/>
      <c r="K22" s="333"/>
      <c r="L22" s="339">
        <f>SUM(L20:L21)</f>
        <v>1699250839</v>
      </c>
      <c r="M22" s="333"/>
      <c r="N22" s="333"/>
      <c r="O22" s="333"/>
      <c r="P22" s="333"/>
      <c r="Q22" s="333"/>
      <c r="R22" s="333"/>
      <c r="S22" s="333"/>
      <c r="T22" s="333"/>
      <c r="U22" s="333"/>
      <c r="V22" s="333"/>
      <c r="W22" s="333"/>
      <c r="X22" s="333"/>
    </row>
    <row r="23" spans="1:24" ht="15.75" x14ac:dyDescent="0.2">
      <c r="A23" s="187" t="s">
        <v>425</v>
      </c>
      <c r="B23" s="187"/>
      <c r="C23" s="333"/>
      <c r="D23" s="333"/>
      <c r="E23" s="333"/>
      <c r="F23" s="333"/>
      <c r="G23" s="333"/>
      <c r="H23" s="333"/>
      <c r="I23" s="333"/>
      <c r="J23" s="333"/>
      <c r="K23" s="333"/>
      <c r="L23" s="333"/>
      <c r="M23" s="333"/>
      <c r="N23" s="333"/>
      <c r="O23" s="333"/>
      <c r="P23" s="333"/>
      <c r="Q23" s="333"/>
      <c r="R23" s="333"/>
      <c r="S23" s="333"/>
      <c r="T23" s="333"/>
      <c r="U23" s="333"/>
      <c r="V23" s="333"/>
      <c r="W23" s="333"/>
      <c r="X23" s="333"/>
    </row>
    <row r="24" spans="1:24" ht="27" x14ac:dyDescent="0.2">
      <c r="A24" s="159" t="s">
        <v>426</v>
      </c>
      <c r="B24" s="159"/>
      <c r="C24" s="333"/>
      <c r="D24" s="333"/>
      <c r="E24" s="333"/>
      <c r="F24" s="333"/>
      <c r="G24" s="333"/>
      <c r="H24" s="333"/>
      <c r="I24" s="333"/>
      <c r="J24" s="333" t="s">
        <v>124</v>
      </c>
      <c r="K24" s="336">
        <v>2429123643</v>
      </c>
      <c r="L24" s="337">
        <f>0.4*K24</f>
        <v>971649457.20000005</v>
      </c>
      <c r="M24" s="341" t="s">
        <v>435</v>
      </c>
      <c r="N24" s="333"/>
      <c r="O24" s="333"/>
      <c r="P24" s="333"/>
      <c r="Q24" s="333"/>
      <c r="R24" s="333"/>
      <c r="S24" s="333"/>
      <c r="T24" s="333"/>
      <c r="U24" s="333"/>
      <c r="V24" s="333"/>
      <c r="W24" s="333"/>
      <c r="X24" s="333"/>
    </row>
    <row r="25" spans="1:24" x14ac:dyDescent="0.2">
      <c r="A25" s="93"/>
      <c r="B25" s="94"/>
      <c r="C25" s="94"/>
      <c r="D25" s="94"/>
      <c r="E25" s="94"/>
      <c r="F25" s="94"/>
      <c r="G25" s="94"/>
      <c r="H25" s="94"/>
      <c r="I25" s="94"/>
      <c r="J25" s="94"/>
      <c r="K25" s="94"/>
      <c r="L25" s="94"/>
      <c r="M25" s="94"/>
      <c r="N25" s="94"/>
      <c r="O25" s="94"/>
      <c r="P25" s="94"/>
      <c r="Q25" s="94"/>
      <c r="R25" s="94"/>
      <c r="S25" s="94"/>
      <c r="T25" s="94"/>
      <c r="U25" s="94"/>
      <c r="V25" s="94"/>
      <c r="W25" s="94"/>
      <c r="X25" s="94"/>
    </row>
    <row r="26" spans="1:24" x14ac:dyDescent="0.2">
      <c r="A26" s="93"/>
      <c r="B26" s="94"/>
      <c r="C26" s="94"/>
      <c r="D26" s="94"/>
      <c r="E26" s="94"/>
      <c r="F26" s="94"/>
      <c r="G26" s="94"/>
      <c r="H26" s="94"/>
      <c r="I26" s="94"/>
      <c r="J26" s="94"/>
      <c r="K26" s="94"/>
      <c r="L26" s="94"/>
      <c r="M26" s="94"/>
      <c r="N26" s="94"/>
      <c r="O26" s="94"/>
      <c r="P26" s="94"/>
      <c r="Q26" s="94"/>
      <c r="R26" s="94"/>
      <c r="S26" s="94"/>
      <c r="T26" s="94"/>
      <c r="U26" s="94"/>
      <c r="V26" s="94"/>
      <c r="W26" s="94"/>
      <c r="X26" s="94"/>
    </row>
  </sheetData>
  <mergeCells count="38">
    <mergeCell ref="W9:X9"/>
    <mergeCell ref="A7:F7"/>
    <mergeCell ref="C9:D9"/>
    <mergeCell ref="E9:F9"/>
    <mergeCell ref="G9:H9"/>
    <mergeCell ref="I9:J9"/>
    <mergeCell ref="K9:L9"/>
    <mergeCell ref="M9:N9"/>
    <mergeCell ref="O9:P9"/>
    <mergeCell ref="Q9:R9"/>
    <mergeCell ref="S9:T9"/>
    <mergeCell ref="U9:V9"/>
    <mergeCell ref="A10:A11"/>
    <mergeCell ref="B10:B11"/>
    <mergeCell ref="C10:D10"/>
    <mergeCell ref="E10:F10"/>
    <mergeCell ref="G10:H10"/>
    <mergeCell ref="I17:J17"/>
    <mergeCell ref="K17:L17"/>
    <mergeCell ref="M17:N17"/>
    <mergeCell ref="O17:P17"/>
    <mergeCell ref="K10:L10"/>
    <mergeCell ref="M10:N10"/>
    <mergeCell ref="O10:P10"/>
    <mergeCell ref="I10:J10"/>
    <mergeCell ref="B12:D12"/>
    <mergeCell ref="A17:B17"/>
    <mergeCell ref="C17:D17"/>
    <mergeCell ref="E17:F17"/>
    <mergeCell ref="G17:H17"/>
    <mergeCell ref="Q17:R17"/>
    <mergeCell ref="S17:T17"/>
    <mergeCell ref="U17:V17"/>
    <mergeCell ref="W17:X17"/>
    <mergeCell ref="W10:X10"/>
    <mergeCell ref="Q10:R10"/>
    <mergeCell ref="S10:T10"/>
    <mergeCell ref="U10:V10"/>
  </mergeCells>
  <conditionalFormatting sqref="C13:D13">
    <cfRule type="cellIs" dxfId="409" priority="45" operator="equal">
      <formula>"NO"</formula>
    </cfRule>
  </conditionalFormatting>
  <conditionalFormatting sqref="C17:D18">
    <cfRule type="cellIs" dxfId="408" priority="44" operator="equal">
      <formula>"NO HABIL"</formula>
    </cfRule>
  </conditionalFormatting>
  <conditionalFormatting sqref="C14:C15">
    <cfRule type="cellIs" dxfId="407" priority="43" operator="equal">
      <formula>"NO"</formula>
    </cfRule>
  </conditionalFormatting>
  <conditionalFormatting sqref="D14:D15">
    <cfRule type="cellIs" dxfId="406" priority="42" operator="equal">
      <formula>"NO"</formula>
    </cfRule>
  </conditionalFormatting>
  <conditionalFormatting sqref="G13:H13">
    <cfRule type="cellIs" dxfId="405" priority="41" operator="equal">
      <formula>"NO"</formula>
    </cfRule>
  </conditionalFormatting>
  <conditionalFormatting sqref="G17:H18">
    <cfRule type="cellIs" dxfId="404" priority="40" operator="equal">
      <formula>"NO HABIL"</formula>
    </cfRule>
  </conditionalFormatting>
  <conditionalFormatting sqref="G14:G15">
    <cfRule type="cellIs" dxfId="403" priority="39" operator="equal">
      <formula>"NO"</formula>
    </cfRule>
  </conditionalFormatting>
  <conditionalFormatting sqref="H14:H15">
    <cfRule type="cellIs" dxfId="402" priority="38" operator="equal">
      <formula>"NO"</formula>
    </cfRule>
  </conditionalFormatting>
  <conditionalFormatting sqref="I13:J13">
    <cfRule type="cellIs" dxfId="401" priority="37" operator="equal">
      <formula>"NO"</formula>
    </cfRule>
  </conditionalFormatting>
  <conditionalFormatting sqref="I17:J18">
    <cfRule type="cellIs" dxfId="400" priority="36" operator="equal">
      <formula>"NO HABIL"</formula>
    </cfRule>
  </conditionalFormatting>
  <conditionalFormatting sqref="I14:I15">
    <cfRule type="cellIs" dxfId="399" priority="35" operator="equal">
      <formula>"NO"</formula>
    </cfRule>
  </conditionalFormatting>
  <conditionalFormatting sqref="J14:J15">
    <cfRule type="cellIs" dxfId="398" priority="34" operator="equal">
      <formula>"NO"</formula>
    </cfRule>
  </conditionalFormatting>
  <conditionalFormatting sqref="M13:N13">
    <cfRule type="cellIs" dxfId="397" priority="33" operator="equal">
      <formula>"NO"</formula>
    </cfRule>
  </conditionalFormatting>
  <conditionalFormatting sqref="M17:N18">
    <cfRule type="cellIs" dxfId="396" priority="32" operator="equal">
      <formula>"NO HABIL"</formula>
    </cfRule>
  </conditionalFormatting>
  <conditionalFormatting sqref="M14:M15">
    <cfRule type="cellIs" dxfId="395" priority="31" operator="equal">
      <formula>"NO"</formula>
    </cfRule>
  </conditionalFormatting>
  <conditionalFormatting sqref="N14:N15">
    <cfRule type="cellIs" dxfId="394" priority="30" operator="equal">
      <formula>"NO"</formula>
    </cfRule>
  </conditionalFormatting>
  <conditionalFormatting sqref="O13:P13">
    <cfRule type="cellIs" dxfId="393" priority="29" operator="equal">
      <formula>"NO"</formula>
    </cfRule>
  </conditionalFormatting>
  <conditionalFormatting sqref="O17:P18">
    <cfRule type="cellIs" dxfId="392" priority="28" operator="equal">
      <formula>"NO HABIL"</formula>
    </cfRule>
  </conditionalFormatting>
  <conditionalFormatting sqref="O14:O15">
    <cfRule type="cellIs" dxfId="391" priority="27" operator="equal">
      <formula>"NO"</formula>
    </cfRule>
  </conditionalFormatting>
  <conditionalFormatting sqref="P14:P15">
    <cfRule type="cellIs" dxfId="390" priority="26" operator="equal">
      <formula>"NO"</formula>
    </cfRule>
  </conditionalFormatting>
  <conditionalFormatting sqref="Q13:R13">
    <cfRule type="cellIs" dxfId="389" priority="25" operator="equal">
      <formula>"NO"</formula>
    </cfRule>
  </conditionalFormatting>
  <conditionalFormatting sqref="Q17:R18">
    <cfRule type="cellIs" dxfId="388" priority="24" operator="equal">
      <formula>"NO HABIL"</formula>
    </cfRule>
  </conditionalFormatting>
  <conditionalFormatting sqref="Q14:Q15">
    <cfRule type="cellIs" dxfId="387" priority="23" operator="equal">
      <formula>"NO"</formula>
    </cfRule>
  </conditionalFormatting>
  <conditionalFormatting sqref="R14:R15">
    <cfRule type="cellIs" dxfId="386" priority="22" operator="equal">
      <formula>"NO"</formula>
    </cfRule>
  </conditionalFormatting>
  <conditionalFormatting sqref="S13:T13">
    <cfRule type="cellIs" dxfId="385" priority="21" operator="equal">
      <formula>"NO"</formula>
    </cfRule>
  </conditionalFormatting>
  <conditionalFormatting sqref="S17:T18">
    <cfRule type="cellIs" dxfId="384" priority="20" operator="equal">
      <formula>"NO HABIL"</formula>
    </cfRule>
  </conditionalFormatting>
  <conditionalFormatting sqref="S14:S15">
    <cfRule type="cellIs" dxfId="383" priority="19" operator="equal">
      <formula>"NO"</formula>
    </cfRule>
  </conditionalFormatting>
  <conditionalFormatting sqref="T14:T15">
    <cfRule type="cellIs" dxfId="382" priority="18" operator="equal">
      <formula>"NO"</formula>
    </cfRule>
  </conditionalFormatting>
  <conditionalFormatting sqref="U13:V13">
    <cfRule type="cellIs" dxfId="381" priority="17" operator="equal">
      <formula>"NO"</formula>
    </cfRule>
  </conditionalFormatting>
  <conditionalFormatting sqref="U17:V18">
    <cfRule type="cellIs" dxfId="380" priority="16" operator="equal">
      <formula>"NO HABIL"</formula>
    </cfRule>
  </conditionalFormatting>
  <conditionalFormatting sqref="U14:U15">
    <cfRule type="cellIs" dxfId="379" priority="15" operator="equal">
      <formula>"NO"</formula>
    </cfRule>
  </conditionalFormatting>
  <conditionalFormatting sqref="V14:V15">
    <cfRule type="cellIs" dxfId="378" priority="14" operator="equal">
      <formula>"NO"</formula>
    </cfRule>
  </conditionalFormatting>
  <conditionalFormatting sqref="W13:X13">
    <cfRule type="cellIs" dxfId="377" priority="13" operator="equal">
      <formula>"NO"</formula>
    </cfRule>
  </conditionalFormatting>
  <conditionalFormatting sqref="W17:X18">
    <cfRule type="cellIs" dxfId="376" priority="12" operator="equal">
      <formula>"NO HABIL"</formula>
    </cfRule>
  </conditionalFormatting>
  <conditionalFormatting sqref="W14:W15">
    <cfRule type="cellIs" dxfId="375" priority="11" operator="equal">
      <formula>"NO"</formula>
    </cfRule>
  </conditionalFormatting>
  <conditionalFormatting sqref="X14:X15">
    <cfRule type="cellIs" dxfId="374" priority="10" operator="equal">
      <formula>"NO"</formula>
    </cfRule>
  </conditionalFormatting>
  <conditionalFormatting sqref="K13:L13">
    <cfRule type="cellIs" dxfId="373" priority="9" operator="equal">
      <formula>"NO"</formula>
    </cfRule>
  </conditionalFormatting>
  <conditionalFormatting sqref="K18:L18">
    <cfRule type="cellIs" dxfId="372" priority="8" operator="equal">
      <formula>"NO HABIL"</formula>
    </cfRule>
  </conditionalFormatting>
  <conditionalFormatting sqref="K14:K15">
    <cfRule type="cellIs" dxfId="371" priority="7" operator="equal">
      <formula>"NO"</formula>
    </cfRule>
  </conditionalFormatting>
  <conditionalFormatting sqref="L14:L15">
    <cfRule type="cellIs" dxfId="370" priority="6" operator="equal">
      <formula>"NO"</formula>
    </cfRule>
  </conditionalFormatting>
  <conditionalFormatting sqref="E13:F13">
    <cfRule type="cellIs" dxfId="369" priority="5" operator="equal">
      <formula>"NO"</formula>
    </cfRule>
  </conditionalFormatting>
  <conditionalFormatting sqref="E17:F18">
    <cfRule type="cellIs" dxfId="368" priority="4" operator="equal">
      <formula>"NO HABIL"</formula>
    </cfRule>
  </conditionalFormatting>
  <conditionalFormatting sqref="E14:E15">
    <cfRule type="cellIs" dxfId="367" priority="3" operator="equal">
      <formula>"NO"</formula>
    </cfRule>
  </conditionalFormatting>
  <conditionalFormatting sqref="F14:F15">
    <cfRule type="cellIs" dxfId="366" priority="2" operator="equal">
      <formula>"NO"</formula>
    </cfRule>
  </conditionalFormatting>
  <conditionalFormatting sqref="K17:L17">
    <cfRule type="cellIs" dxfId="365" priority="1" operator="equal">
      <formula>"NO HABIL"</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H74"/>
  <sheetViews>
    <sheetView tabSelected="1" view="pageBreakPreview" zoomScale="80" zoomScaleNormal="80" zoomScaleSheetLayoutView="80" zoomScalePageLayoutView="70" workbookViewId="0">
      <pane xSplit="2" ySplit="11" topLeftCell="C18" activePane="bottomRight" state="frozen"/>
      <selection pane="topRight" activeCell="C1" sqref="C1"/>
      <selection pane="bottomLeft" activeCell="A12" sqref="A12"/>
      <selection pane="bottomRight" activeCell="AA20" sqref="AA20"/>
    </sheetView>
  </sheetViews>
  <sheetFormatPr baseColWidth="10" defaultColWidth="11.42578125" defaultRowHeight="12.75" x14ac:dyDescent="0.2"/>
  <cols>
    <col min="1" max="1" width="10.42578125" style="93" customWidth="1"/>
    <col min="2" max="2" width="77" style="94" customWidth="1"/>
    <col min="3" max="3" width="15.7109375" style="95" customWidth="1"/>
    <col min="4" max="4" width="50.7109375" style="95" customWidth="1"/>
    <col min="5" max="5" width="15.7109375" style="95" customWidth="1"/>
    <col min="6" max="6" width="50.7109375" style="95" customWidth="1"/>
    <col min="7" max="7" width="15.7109375" style="95" customWidth="1"/>
    <col min="8" max="8" width="50.7109375" style="95" customWidth="1"/>
    <col min="9" max="9" width="15.7109375" style="95" customWidth="1"/>
    <col min="10" max="10" width="50.7109375" style="95" customWidth="1"/>
    <col min="11" max="11" width="15.7109375" style="95" customWidth="1"/>
    <col min="12" max="12" width="50.7109375" style="95" customWidth="1"/>
    <col min="13" max="13" width="15.7109375" style="95" customWidth="1"/>
    <col min="14" max="14" width="50.7109375" style="95" customWidth="1"/>
    <col min="15" max="15" width="15.7109375" style="95" customWidth="1"/>
    <col min="16" max="16" width="50.7109375" style="95" customWidth="1"/>
    <col min="17" max="17" width="15.7109375" style="95" customWidth="1"/>
    <col min="18" max="18" width="50.7109375" style="95" customWidth="1"/>
    <col min="19" max="19" width="15.7109375" style="95" customWidth="1"/>
    <col min="20" max="20" width="50.7109375" style="95" customWidth="1"/>
    <col min="21" max="21" width="15.7109375" style="95" customWidth="1"/>
    <col min="22" max="22" width="50.7109375" style="95" customWidth="1"/>
    <col min="23" max="23" width="15.7109375" style="95" customWidth="1"/>
    <col min="24" max="24" width="50.7109375" style="95" customWidth="1"/>
    <col min="25" max="25" width="16.28515625" style="90" bestFit="1" customWidth="1"/>
    <col min="26" max="16384" width="11.42578125" style="90"/>
  </cols>
  <sheetData>
    <row r="1" spans="1:24" s="85" customFormat="1" ht="17.25" customHeight="1" x14ac:dyDescent="0.25">
      <c r="A1" s="84" t="s">
        <v>103</v>
      </c>
      <c r="B1" s="84"/>
      <c r="C1" s="84"/>
      <c r="D1" s="84"/>
      <c r="E1" s="84"/>
      <c r="F1" s="84"/>
      <c r="G1" s="84"/>
      <c r="H1" s="84"/>
      <c r="I1" s="84"/>
      <c r="J1" s="84"/>
      <c r="K1" s="84"/>
      <c r="L1" s="84"/>
      <c r="M1" s="84"/>
      <c r="N1" s="84"/>
      <c r="O1" s="84"/>
      <c r="P1" s="84"/>
      <c r="Q1" s="84"/>
      <c r="R1" s="84"/>
      <c r="S1" s="84"/>
      <c r="T1" s="84"/>
      <c r="U1" s="84"/>
      <c r="V1" s="84"/>
      <c r="W1" s="84"/>
      <c r="X1" s="84"/>
    </row>
    <row r="2" spans="1:24" s="85" customFormat="1" ht="17.25" customHeight="1" x14ac:dyDescent="0.25">
      <c r="A2" s="84" t="s">
        <v>104</v>
      </c>
      <c r="B2" s="84"/>
      <c r="C2" s="84"/>
      <c r="D2" s="84"/>
      <c r="E2" s="84"/>
      <c r="F2" s="84"/>
      <c r="G2" s="84"/>
      <c r="H2" s="84"/>
      <c r="I2" s="84"/>
      <c r="J2" s="84"/>
      <c r="K2" s="84"/>
      <c r="L2" s="84"/>
      <c r="M2" s="84"/>
      <c r="N2" s="84"/>
      <c r="O2" s="84"/>
      <c r="P2" s="84"/>
      <c r="Q2" s="84"/>
      <c r="R2" s="84"/>
      <c r="S2" s="84"/>
      <c r="T2" s="84"/>
      <c r="U2" s="84"/>
      <c r="V2" s="84"/>
      <c r="W2" s="84"/>
      <c r="X2" s="84"/>
    </row>
    <row r="3" spans="1:24" s="85" customFormat="1" ht="8.25" customHeight="1" x14ac:dyDescent="0.25">
      <c r="A3" s="86"/>
      <c r="B3" s="86"/>
      <c r="C3" s="86"/>
      <c r="D3" s="86"/>
      <c r="E3" s="86"/>
      <c r="F3" s="86"/>
      <c r="G3" s="86"/>
      <c r="H3" s="86"/>
      <c r="I3" s="86"/>
      <c r="J3" s="86"/>
      <c r="K3" s="86"/>
      <c r="L3" s="86"/>
      <c r="M3" s="86"/>
      <c r="N3" s="86"/>
      <c r="O3" s="86"/>
      <c r="P3" s="86"/>
      <c r="Q3" s="86"/>
      <c r="R3" s="86"/>
      <c r="S3" s="86"/>
      <c r="T3" s="86"/>
      <c r="U3" s="86"/>
      <c r="V3" s="86"/>
      <c r="W3" s="86"/>
      <c r="X3" s="86"/>
    </row>
    <row r="4" spans="1:24" s="85" customFormat="1" ht="17.25" customHeight="1" x14ac:dyDescent="0.25">
      <c r="A4" s="84" t="s">
        <v>162</v>
      </c>
      <c r="B4" s="84"/>
      <c r="C4" s="84"/>
      <c r="D4" s="84"/>
      <c r="E4" s="84"/>
      <c r="F4" s="84"/>
      <c r="G4" s="84"/>
      <c r="H4" s="84"/>
      <c r="I4" s="84"/>
      <c r="J4" s="84"/>
      <c r="K4" s="84"/>
      <c r="L4" s="84"/>
      <c r="M4" s="84"/>
      <c r="N4" s="84"/>
      <c r="O4" s="84"/>
      <c r="P4" s="84"/>
      <c r="Q4" s="84"/>
      <c r="R4" s="84"/>
      <c r="S4" s="84"/>
      <c r="T4" s="84"/>
      <c r="U4" s="84"/>
      <c r="V4" s="84"/>
      <c r="W4" s="84"/>
      <c r="X4" s="84"/>
    </row>
    <row r="5" spans="1:24" s="85" customFormat="1" ht="16.5" customHeight="1" x14ac:dyDescent="0.25">
      <c r="A5" s="84" t="s">
        <v>119</v>
      </c>
      <c r="B5" s="84"/>
      <c r="C5" s="84"/>
      <c r="D5" s="84"/>
      <c r="E5" s="84"/>
      <c r="F5" s="84"/>
      <c r="G5" s="84"/>
      <c r="H5" s="84"/>
      <c r="I5" s="84"/>
      <c r="J5" s="84"/>
      <c r="K5" s="84"/>
      <c r="L5" s="84"/>
      <c r="M5" s="84"/>
      <c r="N5" s="84"/>
      <c r="O5" s="84"/>
      <c r="P5" s="84"/>
      <c r="Q5" s="84"/>
      <c r="R5" s="84"/>
      <c r="S5" s="84"/>
      <c r="T5" s="84"/>
      <c r="U5" s="84"/>
      <c r="V5" s="84"/>
      <c r="W5" s="84"/>
      <c r="X5" s="84"/>
    </row>
    <row r="6" spans="1:24" s="85" customFormat="1" ht="9.75" customHeight="1" x14ac:dyDescent="0.25">
      <c r="A6" s="86"/>
      <c r="B6" s="86"/>
      <c r="C6" s="86"/>
      <c r="D6" s="86"/>
      <c r="E6" s="86"/>
      <c r="F6" s="86"/>
      <c r="G6" s="86"/>
      <c r="H6" s="86"/>
      <c r="I6" s="86"/>
      <c r="J6" s="86"/>
      <c r="K6" s="86"/>
      <c r="L6" s="86"/>
      <c r="M6" s="86"/>
      <c r="N6" s="86"/>
      <c r="O6" s="86"/>
      <c r="P6" s="86"/>
      <c r="Q6" s="86"/>
      <c r="R6" s="86"/>
      <c r="S6" s="86"/>
      <c r="T6" s="86"/>
      <c r="U6" s="86"/>
      <c r="V6" s="86"/>
      <c r="W6" s="86"/>
      <c r="X6" s="86"/>
    </row>
    <row r="7" spans="1:24" s="85" customFormat="1" ht="55.5" customHeight="1" x14ac:dyDescent="0.25">
      <c r="A7" s="391" t="s">
        <v>335</v>
      </c>
      <c r="B7" s="391"/>
      <c r="C7" s="118"/>
      <c r="D7" s="118"/>
      <c r="E7" s="215"/>
      <c r="F7" s="215"/>
      <c r="G7" s="232"/>
      <c r="H7" s="232"/>
      <c r="I7" s="232"/>
      <c r="J7" s="232"/>
      <c r="K7" s="232"/>
      <c r="L7" s="232"/>
      <c r="M7" s="232"/>
      <c r="N7" s="232"/>
      <c r="O7" s="232"/>
      <c r="P7" s="232"/>
      <c r="Q7" s="232"/>
      <c r="R7" s="232"/>
      <c r="S7" s="232"/>
      <c r="T7" s="232"/>
      <c r="U7" s="245"/>
      <c r="V7" s="245"/>
      <c r="W7" s="245"/>
      <c r="X7" s="245"/>
    </row>
    <row r="8" spans="1:24" s="85" customFormat="1" ht="15.75" x14ac:dyDescent="0.25">
      <c r="A8" s="88"/>
      <c r="B8" s="88"/>
      <c r="C8" s="89"/>
      <c r="D8" s="89"/>
      <c r="E8" s="89"/>
      <c r="F8" s="89"/>
      <c r="G8" s="89"/>
      <c r="H8" s="89"/>
      <c r="I8" s="89"/>
      <c r="J8" s="89"/>
      <c r="K8" s="89"/>
      <c r="L8" s="89"/>
      <c r="M8" s="89"/>
      <c r="N8" s="89"/>
      <c r="O8" s="89"/>
      <c r="P8" s="89"/>
      <c r="Q8" s="89"/>
      <c r="R8" s="89"/>
      <c r="S8" s="89"/>
      <c r="T8" s="89"/>
      <c r="U8" s="89"/>
      <c r="V8" s="89"/>
      <c r="W8" s="89"/>
      <c r="X8" s="89"/>
    </row>
    <row r="9" spans="1:24" x14ac:dyDescent="0.2">
      <c r="A9" s="392" t="s">
        <v>0</v>
      </c>
      <c r="B9" s="392" t="s">
        <v>105</v>
      </c>
      <c r="C9" s="389">
        <v>1</v>
      </c>
      <c r="D9" s="389"/>
      <c r="E9" s="389">
        <v>2</v>
      </c>
      <c r="F9" s="389"/>
      <c r="G9" s="389">
        <v>3</v>
      </c>
      <c r="H9" s="389"/>
      <c r="I9" s="389">
        <v>4</v>
      </c>
      <c r="J9" s="389"/>
      <c r="K9" s="389">
        <v>5</v>
      </c>
      <c r="L9" s="389"/>
      <c r="M9" s="389">
        <v>6</v>
      </c>
      <c r="N9" s="389"/>
      <c r="O9" s="389">
        <v>7</v>
      </c>
      <c r="P9" s="389"/>
      <c r="Q9" s="389">
        <v>8</v>
      </c>
      <c r="R9" s="389"/>
      <c r="S9" s="389">
        <v>9</v>
      </c>
      <c r="T9" s="389"/>
      <c r="U9" s="389">
        <v>10</v>
      </c>
      <c r="V9" s="389"/>
      <c r="W9" s="389">
        <v>11</v>
      </c>
      <c r="X9" s="389"/>
    </row>
    <row r="10" spans="1:24" ht="39.950000000000003" customHeight="1" x14ac:dyDescent="0.2">
      <c r="A10" s="393"/>
      <c r="B10" s="394"/>
      <c r="C10" s="390" t="s">
        <v>181</v>
      </c>
      <c r="D10" s="390"/>
      <c r="E10" s="390" t="s">
        <v>206</v>
      </c>
      <c r="F10" s="390"/>
      <c r="G10" s="390" t="s">
        <v>220</v>
      </c>
      <c r="H10" s="390"/>
      <c r="I10" s="390" t="s">
        <v>243</v>
      </c>
      <c r="J10" s="390"/>
      <c r="K10" s="390" t="s">
        <v>248</v>
      </c>
      <c r="L10" s="390"/>
      <c r="M10" s="390" t="s">
        <v>264</v>
      </c>
      <c r="N10" s="390"/>
      <c r="O10" s="390" t="s">
        <v>274</v>
      </c>
      <c r="P10" s="390"/>
      <c r="Q10" s="390" t="s">
        <v>287</v>
      </c>
      <c r="R10" s="390"/>
      <c r="S10" s="390" t="s">
        <v>297</v>
      </c>
      <c r="T10" s="390"/>
      <c r="U10" s="390" t="s">
        <v>308</v>
      </c>
      <c r="V10" s="390"/>
      <c r="W10" s="390" t="s">
        <v>319</v>
      </c>
      <c r="X10" s="390"/>
    </row>
    <row r="11" spans="1:24" ht="39.950000000000003" customHeight="1" x14ac:dyDescent="0.2">
      <c r="A11" s="394"/>
      <c r="B11" s="136" t="s">
        <v>106</v>
      </c>
      <c r="C11" s="136" t="s">
        <v>107</v>
      </c>
      <c r="D11" s="137" t="s">
        <v>108</v>
      </c>
      <c r="E11" s="204" t="s">
        <v>107</v>
      </c>
      <c r="F11" s="137" t="s">
        <v>108</v>
      </c>
      <c r="G11" s="204" t="s">
        <v>107</v>
      </c>
      <c r="H11" s="137" t="s">
        <v>108</v>
      </c>
      <c r="I11" s="204" t="s">
        <v>107</v>
      </c>
      <c r="J11" s="137" t="s">
        <v>108</v>
      </c>
      <c r="K11" s="204" t="s">
        <v>107</v>
      </c>
      <c r="L11" s="137" t="s">
        <v>108</v>
      </c>
      <c r="M11" s="204" t="s">
        <v>107</v>
      </c>
      <c r="N11" s="137" t="s">
        <v>108</v>
      </c>
      <c r="O11" s="204" t="s">
        <v>107</v>
      </c>
      <c r="P11" s="137" t="s">
        <v>108</v>
      </c>
      <c r="Q11" s="204" t="s">
        <v>107</v>
      </c>
      <c r="R11" s="137" t="s">
        <v>108</v>
      </c>
      <c r="S11" s="204" t="s">
        <v>107</v>
      </c>
      <c r="T11" s="137" t="s">
        <v>108</v>
      </c>
      <c r="U11" s="204" t="s">
        <v>107</v>
      </c>
      <c r="V11" s="137" t="s">
        <v>108</v>
      </c>
      <c r="W11" s="204" t="s">
        <v>107</v>
      </c>
      <c r="X11" s="137" t="s">
        <v>108</v>
      </c>
    </row>
    <row r="12" spans="1:24" ht="24.95" customHeight="1" x14ac:dyDescent="0.2">
      <c r="A12" s="203" t="s">
        <v>163</v>
      </c>
      <c r="B12" s="138" t="s">
        <v>109</v>
      </c>
      <c r="C12" s="139"/>
      <c r="D12" s="139"/>
      <c r="E12" s="139"/>
      <c r="F12" s="139"/>
      <c r="G12" s="139"/>
      <c r="H12" s="139"/>
      <c r="I12" s="139"/>
      <c r="J12" s="139"/>
      <c r="K12" s="139"/>
      <c r="L12" s="139"/>
      <c r="M12" s="139"/>
      <c r="N12" s="139"/>
      <c r="O12" s="139"/>
      <c r="P12" s="139"/>
      <c r="Q12" s="139"/>
      <c r="R12" s="139"/>
      <c r="S12" s="139"/>
      <c r="T12" s="139"/>
      <c r="U12" s="139"/>
      <c r="V12" s="139"/>
      <c r="W12" s="139"/>
      <c r="X12" s="139"/>
    </row>
    <row r="13" spans="1:24" ht="409.5" x14ac:dyDescent="0.2">
      <c r="A13" s="395" t="s">
        <v>120</v>
      </c>
      <c r="B13" s="140" t="s">
        <v>306</v>
      </c>
      <c r="C13" s="115" t="str">
        <f>+C14</f>
        <v>SI</v>
      </c>
      <c r="D13" s="244" t="s">
        <v>212</v>
      </c>
      <c r="E13" s="115" t="str">
        <f>+E14</f>
        <v>SI</v>
      </c>
      <c r="F13" s="244" t="s">
        <v>211</v>
      </c>
      <c r="G13" s="115" t="str">
        <f>+G14</f>
        <v>SI</v>
      </c>
      <c r="H13" s="244" t="s">
        <v>227</v>
      </c>
      <c r="I13" s="115" t="str">
        <f>+I14</f>
        <v>NO</v>
      </c>
      <c r="J13" s="244" t="s">
        <v>249</v>
      </c>
      <c r="K13" s="115" t="str">
        <f>+K14</f>
        <v>SI</v>
      </c>
      <c r="L13" s="244" t="s">
        <v>256</v>
      </c>
      <c r="M13" s="115" t="str">
        <f>+M14</f>
        <v>NO</v>
      </c>
      <c r="N13" s="244" t="s">
        <v>266</v>
      </c>
      <c r="O13" s="115" t="str">
        <f>+O14</f>
        <v>SI</v>
      </c>
      <c r="P13" s="244" t="s">
        <v>279</v>
      </c>
      <c r="Q13" s="115" t="str">
        <f>+Q14</f>
        <v>SI</v>
      </c>
      <c r="R13" s="244" t="s">
        <v>290</v>
      </c>
      <c r="S13" s="115" t="str">
        <f>+S14</f>
        <v>SI</v>
      </c>
      <c r="T13" s="244" t="s">
        <v>307</v>
      </c>
      <c r="U13" s="115" t="str">
        <f>+U14</f>
        <v>SI</v>
      </c>
      <c r="V13" s="244" t="s">
        <v>315</v>
      </c>
      <c r="W13" s="115" t="str">
        <f>+W14</f>
        <v>SI</v>
      </c>
      <c r="X13" s="244" t="s">
        <v>321</v>
      </c>
    </row>
    <row r="14" spans="1:24" s="85" customFormat="1" ht="48.75" customHeight="1" x14ac:dyDescent="0.25">
      <c r="A14" s="396"/>
      <c r="B14" s="141" t="s">
        <v>182</v>
      </c>
      <c r="C14" s="115" t="str">
        <f>+IF(D14&gt;=VTE!$D$6,"SI","NO")</f>
        <v>SI</v>
      </c>
      <c r="D14" s="142">
        <f>+VTE!G6</f>
        <v>3250271001</v>
      </c>
      <c r="E14" s="115" t="str">
        <f>+IF(F14&gt;=VTE!$D$6,"SI","NO")</f>
        <v>SI</v>
      </c>
      <c r="F14" s="142">
        <f>+VTE!K6</f>
        <v>3588473620</v>
      </c>
      <c r="G14" s="115" t="str">
        <f>+IF(H14&gt;=VTE!$D$6,"SI","NO")</f>
        <v>SI</v>
      </c>
      <c r="H14" s="142">
        <f>+VTE!O6</f>
        <v>2819080310</v>
      </c>
      <c r="I14" s="115" t="str">
        <f>+IF(J14&gt;=VTE!$D$6,"SI","NO")</f>
        <v>NO</v>
      </c>
      <c r="J14" s="142">
        <f>+VTE!S6</f>
        <v>660088682</v>
      </c>
      <c r="K14" s="115" t="str">
        <f>+IF(L14&gt;=VTE!$D$6,"SI","NO")</f>
        <v>SI</v>
      </c>
      <c r="L14" s="142">
        <f>+VTE!W6</f>
        <v>2783150098</v>
      </c>
      <c r="M14" s="115" t="str">
        <f>+IF(N14&gt;=VTE!$D$6,"SI","NO")</f>
        <v>NO</v>
      </c>
      <c r="N14" s="142">
        <f>+VTE!AA6</f>
        <v>0</v>
      </c>
      <c r="O14" s="115" t="str">
        <f>+IF(P14&gt;=VTE!$D$6,"SI","NO")</f>
        <v>SI</v>
      </c>
      <c r="P14" s="142">
        <f>+VTE!AE6</f>
        <v>4455010450</v>
      </c>
      <c r="Q14" s="115" t="str">
        <f>+IF(R14&gt;=VTE!$D$6,"SI","NO")</f>
        <v>SI</v>
      </c>
      <c r="R14" s="142">
        <f>+VTE!AI6</f>
        <v>3683061095</v>
      </c>
      <c r="S14" s="115" t="str">
        <f>+IF(T14&gt;=VTE!$D$6,"SI","NO")</f>
        <v>SI</v>
      </c>
      <c r="T14" s="142">
        <f>+VTE!AM6</f>
        <v>2626408488</v>
      </c>
      <c r="U14" s="115" t="str">
        <f>+IF(V14&gt;=VTE!$D$6,"SI","NO")</f>
        <v>SI</v>
      </c>
      <c r="V14" s="142">
        <f>+VTE!AQ6</f>
        <v>2467317185</v>
      </c>
      <c r="W14" s="115" t="str">
        <f>+IF(X14&gt;=VTE!$D$6,"SI","NO")</f>
        <v>SI</v>
      </c>
      <c r="X14" s="142">
        <f>+VTE!AU6</f>
        <v>7496138222</v>
      </c>
    </row>
    <row r="15" spans="1:24" s="85" customFormat="1" ht="69.75" customHeight="1" x14ac:dyDescent="0.25">
      <c r="A15" s="397"/>
      <c r="B15" s="143" t="s">
        <v>229</v>
      </c>
      <c r="C15" s="144" t="s">
        <v>111</v>
      </c>
      <c r="D15" s="144" t="s">
        <v>111</v>
      </c>
      <c r="E15" s="144" t="s">
        <v>110</v>
      </c>
      <c r="F15" s="142">
        <f>+VTE!K13</f>
        <v>2409994444</v>
      </c>
      <c r="G15" s="144" t="s">
        <v>111</v>
      </c>
      <c r="H15" s="144" t="s">
        <v>111</v>
      </c>
      <c r="I15" s="144" t="s">
        <v>214</v>
      </c>
      <c r="J15" s="142">
        <f>+VTE!S13</f>
        <v>660088682</v>
      </c>
      <c r="K15" s="144" t="s">
        <v>110</v>
      </c>
      <c r="L15" s="142">
        <f>+VTE!W12</f>
        <v>1695778182</v>
      </c>
      <c r="M15" s="144" t="s">
        <v>111</v>
      </c>
      <c r="N15" s="142" t="s">
        <v>111</v>
      </c>
      <c r="O15" s="144" t="s">
        <v>111</v>
      </c>
      <c r="P15" s="142" t="s">
        <v>111</v>
      </c>
      <c r="Q15" s="144" t="s">
        <v>111</v>
      </c>
      <c r="R15" s="142" t="s">
        <v>111</v>
      </c>
      <c r="S15" s="144" t="s">
        <v>111</v>
      </c>
      <c r="T15" s="142" t="s">
        <v>111</v>
      </c>
      <c r="U15" s="144" t="s">
        <v>110</v>
      </c>
      <c r="V15" s="142">
        <f>+VTE!AQ12</f>
        <v>1555915700</v>
      </c>
      <c r="W15" s="144" t="s">
        <v>111</v>
      </c>
      <c r="X15" s="142" t="s">
        <v>111</v>
      </c>
    </row>
    <row r="16" spans="1:24" ht="24.95" customHeight="1" x14ac:dyDescent="0.2">
      <c r="A16" s="233" t="s">
        <v>159</v>
      </c>
      <c r="B16" s="145" t="s">
        <v>231</v>
      </c>
      <c r="C16" s="146"/>
      <c r="D16" s="146"/>
      <c r="E16" s="146"/>
      <c r="F16" s="146"/>
      <c r="G16" s="146"/>
      <c r="H16" s="146"/>
      <c r="I16" s="146"/>
      <c r="J16" s="146"/>
      <c r="K16" s="146"/>
      <c r="L16" s="146"/>
      <c r="M16" s="146"/>
      <c r="N16" s="146"/>
      <c r="O16" s="146"/>
      <c r="P16" s="146"/>
      <c r="Q16" s="146"/>
      <c r="R16" s="146"/>
      <c r="S16" s="146"/>
      <c r="T16" s="146"/>
      <c r="U16" s="146"/>
      <c r="V16" s="146"/>
      <c r="W16" s="146"/>
      <c r="X16" s="146"/>
    </row>
    <row r="17" spans="1:24" ht="110.25" x14ac:dyDescent="0.2">
      <c r="A17" s="209"/>
      <c r="B17" s="140" t="s">
        <v>232</v>
      </c>
      <c r="C17" s="115" t="s">
        <v>110</v>
      </c>
      <c r="D17" s="115" t="s">
        <v>234</v>
      </c>
      <c r="E17" s="115" t="s">
        <v>110</v>
      </c>
      <c r="F17" s="115" t="s">
        <v>233</v>
      </c>
      <c r="G17" s="115" t="s">
        <v>110</v>
      </c>
      <c r="H17" s="137" t="s">
        <v>235</v>
      </c>
      <c r="I17" s="115"/>
      <c r="J17" s="137" t="s">
        <v>247</v>
      </c>
      <c r="K17" s="115" t="s">
        <v>110</v>
      </c>
      <c r="L17" s="137" t="s">
        <v>257</v>
      </c>
      <c r="M17" s="115" t="s">
        <v>110</v>
      </c>
      <c r="N17" s="137" t="s">
        <v>267</v>
      </c>
      <c r="O17" s="115" t="s">
        <v>110</v>
      </c>
      <c r="P17" s="137" t="s">
        <v>280</v>
      </c>
      <c r="Q17" s="115" t="s">
        <v>110</v>
      </c>
      <c r="R17" s="137" t="s">
        <v>291</v>
      </c>
      <c r="S17" s="115" t="s">
        <v>110</v>
      </c>
      <c r="T17" s="137" t="s">
        <v>301</v>
      </c>
      <c r="U17" s="115" t="s">
        <v>110</v>
      </c>
      <c r="V17" s="137" t="s">
        <v>309</v>
      </c>
      <c r="W17" s="115" t="s">
        <v>110</v>
      </c>
      <c r="X17" s="137" t="s">
        <v>322</v>
      </c>
    </row>
    <row r="18" spans="1:24" ht="24.95" customHeight="1" x14ac:dyDescent="0.2">
      <c r="A18" s="203" t="s">
        <v>230</v>
      </c>
      <c r="B18" s="145" t="s">
        <v>136</v>
      </c>
      <c r="C18" s="146"/>
      <c r="D18" s="146"/>
      <c r="E18" s="146"/>
      <c r="F18" s="146"/>
      <c r="G18" s="146"/>
      <c r="H18" s="146"/>
      <c r="I18" s="146"/>
      <c r="J18" s="146"/>
      <c r="K18" s="146"/>
      <c r="L18" s="146"/>
      <c r="M18" s="146"/>
      <c r="N18" s="146"/>
      <c r="O18" s="146"/>
      <c r="P18" s="146"/>
      <c r="Q18" s="146"/>
      <c r="R18" s="146"/>
      <c r="S18" s="146"/>
      <c r="T18" s="146"/>
      <c r="U18" s="146"/>
      <c r="V18" s="146"/>
      <c r="W18" s="146"/>
      <c r="X18" s="146"/>
    </row>
    <row r="19" spans="1:24" ht="97.5" customHeight="1" x14ac:dyDescent="0.2">
      <c r="A19" s="209"/>
      <c r="B19" s="140" t="s">
        <v>164</v>
      </c>
      <c r="C19" s="115" t="s">
        <v>110</v>
      </c>
      <c r="D19" s="115" t="s">
        <v>194</v>
      </c>
      <c r="E19" s="115" t="s">
        <v>110</v>
      </c>
      <c r="F19" s="115" t="s">
        <v>213</v>
      </c>
      <c r="G19" s="115" t="s">
        <v>110</v>
      </c>
      <c r="H19" s="137" t="s">
        <v>236</v>
      </c>
      <c r="I19" s="115"/>
      <c r="J19" s="137" t="s">
        <v>247</v>
      </c>
      <c r="K19" s="115" t="s">
        <v>110</v>
      </c>
      <c r="L19" s="137" t="s">
        <v>258</v>
      </c>
      <c r="M19" s="115" t="s">
        <v>110</v>
      </c>
      <c r="N19" s="137" t="s">
        <v>268</v>
      </c>
      <c r="O19" s="115" t="s">
        <v>110</v>
      </c>
      <c r="P19" s="137" t="s">
        <v>281</v>
      </c>
      <c r="Q19" s="115" t="s">
        <v>110</v>
      </c>
      <c r="R19" s="137" t="s">
        <v>292</v>
      </c>
      <c r="S19" s="115" t="s">
        <v>110</v>
      </c>
      <c r="T19" s="137" t="s">
        <v>302</v>
      </c>
      <c r="U19" s="115" t="s">
        <v>110</v>
      </c>
      <c r="V19" s="137" t="s">
        <v>194</v>
      </c>
      <c r="W19" s="115" t="s">
        <v>110</v>
      </c>
      <c r="X19" s="137" t="s">
        <v>323</v>
      </c>
    </row>
    <row r="20" spans="1:24" ht="409.5" customHeight="1" x14ac:dyDescent="0.2">
      <c r="A20" s="210"/>
      <c r="B20" s="140" t="s">
        <v>165</v>
      </c>
      <c r="C20" s="115" t="s">
        <v>110</v>
      </c>
      <c r="D20" s="137" t="s">
        <v>238</v>
      </c>
      <c r="E20" s="115" t="s">
        <v>214</v>
      </c>
      <c r="F20" s="137" t="s">
        <v>428</v>
      </c>
      <c r="G20" s="115" t="s">
        <v>110</v>
      </c>
      <c r="H20" s="137" t="s">
        <v>237</v>
      </c>
      <c r="I20" s="115"/>
      <c r="J20" s="137" t="s">
        <v>247</v>
      </c>
      <c r="K20" s="115" t="s">
        <v>110</v>
      </c>
      <c r="L20" s="137" t="s">
        <v>429</v>
      </c>
      <c r="M20" s="115" t="s">
        <v>214</v>
      </c>
      <c r="N20" s="137" t="s">
        <v>269</v>
      </c>
      <c r="O20" s="115" t="s">
        <v>110</v>
      </c>
      <c r="P20" s="137" t="s">
        <v>282</v>
      </c>
      <c r="Q20" s="115" t="s">
        <v>214</v>
      </c>
      <c r="R20" s="137" t="s">
        <v>293</v>
      </c>
      <c r="S20" s="115" t="s">
        <v>214</v>
      </c>
      <c r="T20" s="137" t="s">
        <v>436</v>
      </c>
      <c r="U20" s="115" t="s">
        <v>110</v>
      </c>
      <c r="V20" s="137" t="s">
        <v>438</v>
      </c>
      <c r="W20" s="115" t="s">
        <v>214</v>
      </c>
      <c r="X20" s="137" t="s">
        <v>324</v>
      </c>
    </row>
    <row r="21" spans="1:24" ht="140.25" x14ac:dyDescent="0.2">
      <c r="A21" s="211"/>
      <c r="B21" s="140" t="s">
        <v>166</v>
      </c>
      <c r="C21" s="115" t="s">
        <v>110</v>
      </c>
      <c r="D21" s="137" t="s">
        <v>203</v>
      </c>
      <c r="E21" s="115" t="s">
        <v>110</v>
      </c>
      <c r="F21" s="137" t="s">
        <v>215</v>
      </c>
      <c r="G21" s="115" t="s">
        <v>110</v>
      </c>
      <c r="H21" s="137" t="s">
        <v>239</v>
      </c>
      <c r="I21" s="115"/>
      <c r="J21" s="137" t="s">
        <v>247</v>
      </c>
      <c r="K21" s="115" t="s">
        <v>110</v>
      </c>
      <c r="L21" s="137" t="s">
        <v>259</v>
      </c>
      <c r="M21" s="115" t="s">
        <v>110</v>
      </c>
      <c r="N21" s="137" t="s">
        <v>270</v>
      </c>
      <c r="O21" s="115" t="s">
        <v>110</v>
      </c>
      <c r="P21" s="137" t="s">
        <v>284</v>
      </c>
      <c r="Q21" s="115" t="s">
        <v>110</v>
      </c>
      <c r="R21" s="137" t="s">
        <v>295</v>
      </c>
      <c r="S21" s="115" t="s">
        <v>110</v>
      </c>
      <c r="T21" s="137" t="s">
        <v>303</v>
      </c>
      <c r="U21" s="115" t="s">
        <v>110</v>
      </c>
      <c r="V21" s="137" t="s">
        <v>316</v>
      </c>
      <c r="W21" s="115" t="s">
        <v>214</v>
      </c>
      <c r="X21" s="137" t="s">
        <v>326</v>
      </c>
    </row>
    <row r="22" spans="1:24" ht="171" customHeight="1" x14ac:dyDescent="0.2">
      <c r="A22" s="147"/>
      <c r="B22" s="140" t="s">
        <v>167</v>
      </c>
      <c r="C22" s="115" t="s">
        <v>110</v>
      </c>
      <c r="D22" s="115" t="s">
        <v>205</v>
      </c>
      <c r="E22" s="115" t="s">
        <v>110</v>
      </c>
      <c r="F22" s="115" t="s">
        <v>216</v>
      </c>
      <c r="G22" s="115" t="s">
        <v>110</v>
      </c>
      <c r="H22" s="137" t="s">
        <v>240</v>
      </c>
      <c r="I22" s="115"/>
      <c r="J22" s="137" t="s">
        <v>247</v>
      </c>
      <c r="K22" s="115" t="s">
        <v>110</v>
      </c>
      <c r="L22" s="137" t="s">
        <v>260</v>
      </c>
      <c r="M22" s="115" t="s">
        <v>110</v>
      </c>
      <c r="N22" s="137" t="s">
        <v>271</v>
      </c>
      <c r="O22" s="115" t="s">
        <v>110</v>
      </c>
      <c r="P22" s="137" t="s">
        <v>286</v>
      </c>
      <c r="Q22" s="115" t="s">
        <v>110</v>
      </c>
      <c r="R22" s="137" t="s">
        <v>240</v>
      </c>
      <c r="S22" s="115" t="s">
        <v>110</v>
      </c>
      <c r="T22" s="137" t="s">
        <v>305</v>
      </c>
      <c r="U22" s="115" t="s">
        <v>110</v>
      </c>
      <c r="V22" s="137" t="s">
        <v>317</v>
      </c>
      <c r="W22" s="115" t="s">
        <v>214</v>
      </c>
      <c r="X22" s="137" t="s">
        <v>325</v>
      </c>
    </row>
    <row r="23" spans="1:24" ht="24.95" customHeight="1" x14ac:dyDescent="0.2">
      <c r="A23" s="117" t="s">
        <v>137</v>
      </c>
      <c r="B23" s="145" t="s">
        <v>138</v>
      </c>
      <c r="C23" s="146"/>
      <c r="D23" s="146"/>
      <c r="E23" s="146"/>
      <c r="F23" s="146"/>
      <c r="G23" s="146"/>
      <c r="H23" s="146"/>
      <c r="I23" s="146"/>
      <c r="J23" s="146"/>
      <c r="K23" s="146"/>
      <c r="L23" s="146"/>
      <c r="M23" s="146"/>
      <c r="N23" s="146"/>
      <c r="O23" s="146"/>
      <c r="P23" s="146"/>
      <c r="Q23" s="146"/>
      <c r="R23" s="146"/>
      <c r="S23" s="146"/>
      <c r="T23" s="146"/>
      <c r="U23" s="146"/>
      <c r="V23" s="146"/>
      <c r="W23" s="146"/>
      <c r="X23" s="146"/>
    </row>
    <row r="24" spans="1:24" ht="48.75" customHeight="1" x14ac:dyDescent="0.2">
      <c r="A24" s="136"/>
      <c r="B24" s="148" t="s">
        <v>139</v>
      </c>
      <c r="C24" s="115"/>
      <c r="D24" s="116"/>
      <c r="E24" s="115"/>
      <c r="F24" s="116"/>
      <c r="G24" s="115"/>
      <c r="H24" s="116"/>
      <c r="I24" s="115"/>
      <c r="J24" s="116"/>
      <c r="K24" s="115"/>
      <c r="L24" s="116"/>
      <c r="M24" s="115"/>
      <c r="N24" s="116"/>
      <c r="O24" s="115"/>
      <c r="P24" s="116"/>
      <c r="Q24" s="115"/>
      <c r="R24" s="116"/>
      <c r="S24" s="115"/>
      <c r="T24" s="116"/>
      <c r="U24" s="115"/>
      <c r="V24" s="116"/>
      <c r="W24" s="115"/>
      <c r="X24" s="116"/>
    </row>
    <row r="25" spans="1:24" ht="13.5" thickBot="1" x14ac:dyDescent="0.25">
      <c r="A25" s="91"/>
      <c r="B25" s="91"/>
      <c r="C25" s="91"/>
      <c r="D25" s="91"/>
      <c r="E25" s="91"/>
      <c r="F25" s="91"/>
      <c r="G25" s="91"/>
      <c r="H25" s="91"/>
      <c r="I25" s="91"/>
      <c r="J25" s="91"/>
      <c r="K25" s="91"/>
      <c r="L25" s="91"/>
      <c r="M25" s="91"/>
      <c r="N25" s="91"/>
      <c r="O25" s="91"/>
      <c r="P25" s="91"/>
      <c r="Q25" s="91"/>
      <c r="R25" s="91"/>
      <c r="S25" s="91"/>
      <c r="T25" s="91"/>
      <c r="U25" s="91"/>
      <c r="V25" s="91"/>
      <c r="W25" s="91"/>
      <c r="X25" s="91"/>
    </row>
    <row r="26" spans="1:24" s="92" customFormat="1" ht="19.5" customHeight="1" thickBot="1" x14ac:dyDescent="0.3">
      <c r="A26" s="381" t="s">
        <v>112</v>
      </c>
      <c r="B26" s="382"/>
      <c r="C26" s="375" t="s">
        <v>122</v>
      </c>
      <c r="D26" s="376"/>
      <c r="E26" s="375" t="s">
        <v>217</v>
      </c>
      <c r="F26" s="376"/>
      <c r="G26" s="375" t="s">
        <v>122</v>
      </c>
      <c r="H26" s="376"/>
      <c r="I26" s="375" t="s">
        <v>217</v>
      </c>
      <c r="J26" s="376"/>
      <c r="K26" s="375" t="s">
        <v>122</v>
      </c>
      <c r="L26" s="376"/>
      <c r="M26" s="375" t="s">
        <v>217</v>
      </c>
      <c r="N26" s="376"/>
      <c r="O26" s="375" t="s">
        <v>122</v>
      </c>
      <c r="P26" s="376"/>
      <c r="Q26" s="375" t="s">
        <v>217</v>
      </c>
      <c r="R26" s="376"/>
      <c r="S26" s="375" t="s">
        <v>217</v>
      </c>
      <c r="T26" s="376"/>
      <c r="U26" s="375" t="s">
        <v>122</v>
      </c>
      <c r="V26" s="376"/>
      <c r="W26" s="375" t="s">
        <v>217</v>
      </c>
      <c r="X26" s="376"/>
    </row>
    <row r="27" spans="1:24" x14ac:dyDescent="0.2">
      <c r="D27" s="94"/>
      <c r="F27" s="94"/>
      <c r="H27" s="94"/>
      <c r="J27" s="94"/>
      <c r="L27" s="94"/>
      <c r="N27" s="94"/>
      <c r="P27" s="94"/>
      <c r="R27" s="94"/>
      <c r="T27" s="94"/>
      <c r="V27" s="94"/>
      <c r="X27" s="94"/>
    </row>
    <row r="28" spans="1:24" s="98" customFormat="1" ht="15.75" hidden="1" x14ac:dyDescent="0.25">
      <c r="A28" s="149"/>
      <c r="B28" s="150" t="s">
        <v>140</v>
      </c>
      <c r="C28" s="92"/>
      <c r="D28" s="151">
        <f>+D24</f>
        <v>0</v>
      </c>
      <c r="E28" s="92"/>
      <c r="F28" s="151">
        <f>+F24</f>
        <v>0</v>
      </c>
      <c r="G28" s="92"/>
      <c r="H28" s="151">
        <f>+H24</f>
        <v>0</v>
      </c>
      <c r="I28" s="92"/>
      <c r="J28" s="151">
        <f>+J24</f>
        <v>0</v>
      </c>
      <c r="K28" s="92"/>
      <c r="L28" s="151">
        <f>+L24</f>
        <v>0</v>
      </c>
      <c r="M28" s="92"/>
      <c r="N28" s="151">
        <f>+N24</f>
        <v>0</v>
      </c>
      <c r="O28" s="92"/>
      <c r="P28" s="151">
        <f>+P24</f>
        <v>0</v>
      </c>
      <c r="Q28" s="92"/>
      <c r="R28" s="151">
        <f>+R24</f>
        <v>0</v>
      </c>
      <c r="S28" s="92"/>
      <c r="T28" s="151">
        <f>+T24</f>
        <v>0</v>
      </c>
      <c r="U28" s="92"/>
      <c r="V28" s="151">
        <f>+V24</f>
        <v>0</v>
      </c>
      <c r="W28" s="92"/>
      <c r="X28" s="151">
        <f>+X24</f>
        <v>0</v>
      </c>
    </row>
    <row r="29" spans="1:24" s="98" customFormat="1" ht="15.75" hidden="1" x14ac:dyDescent="0.25">
      <c r="A29" s="149"/>
      <c r="B29" s="150" t="s">
        <v>141</v>
      </c>
      <c r="C29" s="92"/>
      <c r="D29" s="153" t="e">
        <f>+ROUND(IF(D28&lt;=VLOOKUP($B$48,formula,2,FALSE),800*(1-((VLOOKUP($B$48,formula,2,FALSE)-D28)/VLOOKUP($B$48,formula,2,FALSE))),800*(1-2*(ABS(VLOOKUP($B$48,formula,2,FALSE)-D28)/VLOOKUP($B$48,formula,2,FALSE)))),3)</f>
        <v>#DIV/0!</v>
      </c>
      <c r="E29" s="92"/>
      <c r="F29" s="153" t="e">
        <f>+ROUND(IF(F28&lt;=VLOOKUP($B$48,formula,2,FALSE),800*(1-((VLOOKUP($B$48,formula,2,FALSE)-F28)/VLOOKUP($B$48,formula,2,FALSE))),800*(1-2*(ABS(VLOOKUP($B$48,formula,2,FALSE)-F28)/VLOOKUP($B$48,formula,2,FALSE)))),3)</f>
        <v>#DIV/0!</v>
      </c>
      <c r="G29" s="92"/>
      <c r="H29" s="153" t="e">
        <f>+ROUND(IF(H28&lt;=VLOOKUP($B$48,formula,2,FALSE),800*(1-((VLOOKUP($B$48,formula,2,FALSE)-H28)/VLOOKUP($B$48,formula,2,FALSE))),800*(1-2*(ABS(VLOOKUP($B$48,formula,2,FALSE)-H28)/VLOOKUP($B$48,formula,2,FALSE)))),3)</f>
        <v>#DIV/0!</v>
      </c>
      <c r="I29" s="92"/>
      <c r="J29" s="153" t="e">
        <f>+ROUND(IF(J28&lt;=VLOOKUP($B$48,formula,2,FALSE),800*(1-((VLOOKUP($B$48,formula,2,FALSE)-J28)/VLOOKUP($B$48,formula,2,FALSE))),800*(1-2*(ABS(VLOOKUP($B$48,formula,2,FALSE)-J28)/VLOOKUP($B$48,formula,2,FALSE)))),3)</f>
        <v>#DIV/0!</v>
      </c>
      <c r="K29" s="92"/>
      <c r="L29" s="153" t="e">
        <f>+ROUND(IF(L28&lt;=VLOOKUP($B$48,formula,2,FALSE),800*(1-((VLOOKUP($B$48,formula,2,FALSE)-L28)/VLOOKUP($B$48,formula,2,FALSE))),800*(1-2*(ABS(VLOOKUP($B$48,formula,2,FALSE)-L28)/VLOOKUP($B$48,formula,2,FALSE)))),3)</f>
        <v>#DIV/0!</v>
      </c>
      <c r="M29" s="92"/>
      <c r="N29" s="153" t="e">
        <f>+ROUND(IF(N28&lt;=VLOOKUP($B$48,formula,2,FALSE),800*(1-((VLOOKUP($B$48,formula,2,FALSE)-N28)/VLOOKUP($B$48,formula,2,FALSE))),800*(1-2*(ABS(VLOOKUP($B$48,formula,2,FALSE)-N28)/VLOOKUP($B$48,formula,2,FALSE)))),3)</f>
        <v>#DIV/0!</v>
      </c>
      <c r="O29" s="92"/>
      <c r="P29" s="153" t="e">
        <f>+ROUND(IF(P28&lt;=VLOOKUP($B$48,formula,2,FALSE),800*(1-((VLOOKUP($B$48,formula,2,FALSE)-P28)/VLOOKUP($B$48,formula,2,FALSE))),800*(1-2*(ABS(VLOOKUP($B$48,formula,2,FALSE)-P28)/VLOOKUP($B$48,formula,2,FALSE)))),3)</f>
        <v>#DIV/0!</v>
      </c>
      <c r="Q29" s="92"/>
      <c r="R29" s="153" t="e">
        <f>+ROUND(IF(R28&lt;=VLOOKUP($B$48,formula,2,FALSE),800*(1-((VLOOKUP($B$48,formula,2,FALSE)-R28)/VLOOKUP($B$48,formula,2,FALSE))),800*(1-2*(ABS(VLOOKUP($B$48,formula,2,FALSE)-R28)/VLOOKUP($B$48,formula,2,FALSE)))),3)</f>
        <v>#DIV/0!</v>
      </c>
      <c r="S29" s="92"/>
      <c r="T29" s="153" t="e">
        <f>+ROUND(IF(T28&lt;=VLOOKUP($B$48,formula,2,FALSE),800*(1-((VLOOKUP($B$48,formula,2,FALSE)-T28)/VLOOKUP($B$48,formula,2,FALSE))),800*(1-2*(ABS(VLOOKUP($B$48,formula,2,FALSE)-T28)/VLOOKUP($B$48,formula,2,FALSE)))),3)</f>
        <v>#DIV/0!</v>
      </c>
      <c r="U29" s="92"/>
      <c r="V29" s="153" t="e">
        <f>+ROUND(IF(V28&lt;=VLOOKUP($B$48,formula,2,FALSE),800*(1-((VLOOKUP($B$48,formula,2,FALSE)-V28)/VLOOKUP($B$48,formula,2,FALSE))),800*(1-2*(ABS(VLOOKUP($B$48,formula,2,FALSE)-V28)/VLOOKUP($B$48,formula,2,FALSE)))),3)</f>
        <v>#DIV/0!</v>
      </c>
      <c r="W29" s="92"/>
      <c r="X29" s="153" t="e">
        <f>+ROUND(IF(X28&lt;=VLOOKUP($B$48,formula,2,FALSE),800*(1-((VLOOKUP($B$48,formula,2,FALSE)-X28)/VLOOKUP($B$48,formula,2,FALSE))),800*(1-2*(ABS(VLOOKUP($B$48,formula,2,FALSE)-X28)/VLOOKUP($B$48,formula,2,FALSE)))),3)</f>
        <v>#DIV/0!</v>
      </c>
    </row>
    <row r="30" spans="1:24" s="98" customFormat="1" ht="15.75" hidden="1" x14ac:dyDescent="0.25">
      <c r="A30" s="149"/>
      <c r="B30" s="150" t="s">
        <v>158</v>
      </c>
      <c r="C30" s="92"/>
      <c r="D30" s="149">
        <v>200</v>
      </c>
      <c r="E30" s="92"/>
      <c r="F30" s="149">
        <v>200</v>
      </c>
      <c r="G30" s="92"/>
      <c r="H30" s="149">
        <v>200</v>
      </c>
      <c r="I30" s="92"/>
      <c r="J30" s="149">
        <v>200</v>
      </c>
      <c r="K30" s="92"/>
      <c r="L30" s="149">
        <v>200</v>
      </c>
      <c r="M30" s="92"/>
      <c r="N30" s="149">
        <v>200</v>
      </c>
      <c r="O30" s="92"/>
      <c r="P30" s="149">
        <v>200</v>
      </c>
      <c r="Q30" s="92"/>
      <c r="R30" s="149">
        <v>200</v>
      </c>
      <c r="S30" s="92"/>
      <c r="T30" s="149">
        <v>200</v>
      </c>
      <c r="U30" s="92"/>
      <c r="V30" s="149">
        <v>200</v>
      </c>
      <c r="W30" s="92"/>
      <c r="X30" s="149">
        <v>200</v>
      </c>
    </row>
    <row r="31" spans="1:24" s="98" customFormat="1" ht="15.75" hidden="1" x14ac:dyDescent="0.25">
      <c r="A31" s="149"/>
      <c r="B31" s="150" t="s">
        <v>142</v>
      </c>
      <c r="C31" s="92"/>
      <c r="D31" s="154" t="e">
        <f>SUM(D29:D30)</f>
        <v>#DIV/0!</v>
      </c>
      <c r="E31" s="92"/>
      <c r="F31" s="154" t="e">
        <f>SUM(F29:F30)</f>
        <v>#DIV/0!</v>
      </c>
      <c r="G31" s="92"/>
      <c r="H31" s="154" t="e">
        <f>SUM(H29:H30)</f>
        <v>#DIV/0!</v>
      </c>
      <c r="I31" s="92"/>
      <c r="J31" s="154" t="e">
        <f>SUM(J29:J30)</f>
        <v>#DIV/0!</v>
      </c>
      <c r="K31" s="92"/>
      <c r="L31" s="154" t="e">
        <f>SUM(L29:L30)</f>
        <v>#DIV/0!</v>
      </c>
      <c r="M31" s="92"/>
      <c r="N31" s="154" t="e">
        <f>SUM(N29:N30)</f>
        <v>#DIV/0!</v>
      </c>
      <c r="O31" s="92"/>
      <c r="P31" s="154" t="e">
        <f>SUM(P29:P30)</f>
        <v>#DIV/0!</v>
      </c>
      <c r="Q31" s="92"/>
      <c r="R31" s="154" t="e">
        <f>SUM(R29:R30)</f>
        <v>#DIV/0!</v>
      </c>
      <c r="S31" s="92"/>
      <c r="T31" s="154" t="e">
        <f>SUM(T29:T30)</f>
        <v>#DIV/0!</v>
      </c>
      <c r="U31" s="92"/>
      <c r="V31" s="154" t="e">
        <f>SUM(V29:V30)</f>
        <v>#DIV/0!</v>
      </c>
      <c r="W31" s="92"/>
      <c r="X31" s="154" t="e">
        <f>SUM(X29:X30)</f>
        <v>#DIV/0!</v>
      </c>
    </row>
    <row r="32" spans="1:24" s="98" customFormat="1" ht="18" hidden="1" x14ac:dyDescent="0.25">
      <c r="A32" s="149"/>
      <c r="B32" s="150" t="s">
        <v>143</v>
      </c>
      <c r="C32" s="155"/>
      <c r="D32" s="156"/>
      <c r="E32" s="155"/>
      <c r="F32" s="156"/>
      <c r="G32" s="155"/>
      <c r="H32" s="156"/>
      <c r="I32" s="155"/>
      <c r="J32" s="156"/>
      <c r="K32" s="155"/>
      <c r="L32" s="156"/>
      <c r="M32" s="155"/>
      <c r="N32" s="156"/>
      <c r="O32" s="155"/>
      <c r="P32" s="156"/>
      <c r="Q32" s="155"/>
      <c r="R32" s="156"/>
      <c r="S32" s="155"/>
      <c r="T32" s="156"/>
      <c r="U32" s="155"/>
      <c r="V32" s="156"/>
      <c r="W32" s="155"/>
      <c r="X32" s="156"/>
    </row>
    <row r="33" spans="1:34" s="98" customFormat="1" ht="15.75" hidden="1" x14ac:dyDescent="0.25">
      <c r="A33" s="149"/>
      <c r="B33" s="150"/>
      <c r="C33" s="96"/>
      <c r="D33" s="157"/>
      <c r="E33" s="96"/>
      <c r="F33" s="157"/>
      <c r="G33" s="96"/>
      <c r="H33" s="157"/>
      <c r="I33" s="96"/>
      <c r="J33" s="157"/>
      <c r="K33" s="96"/>
      <c r="L33" s="157"/>
      <c r="M33" s="96"/>
      <c r="N33" s="157"/>
      <c r="O33" s="96"/>
      <c r="P33" s="157"/>
      <c r="Q33" s="96"/>
      <c r="R33" s="157"/>
      <c r="S33" s="96"/>
      <c r="T33" s="157"/>
      <c r="U33" s="96"/>
      <c r="V33" s="157"/>
      <c r="W33" s="96"/>
      <c r="X33" s="157"/>
    </row>
    <row r="34" spans="1:34" s="98" customFormat="1" ht="18" hidden="1" x14ac:dyDescent="0.25">
      <c r="A34" s="114" t="s">
        <v>144</v>
      </c>
      <c r="B34" s="202">
        <v>2429123643</v>
      </c>
      <c r="C34" s="96"/>
      <c r="D34" s="96"/>
      <c r="E34" s="96"/>
      <c r="F34" s="96"/>
      <c r="G34" s="96"/>
      <c r="H34" s="96"/>
      <c r="I34" s="96"/>
      <c r="J34" s="96"/>
      <c r="K34" s="96"/>
      <c r="L34" s="96"/>
      <c r="M34" s="96"/>
      <c r="N34" s="96"/>
      <c r="O34" s="96"/>
      <c r="P34" s="96"/>
      <c r="Q34" s="96"/>
      <c r="R34" s="96"/>
      <c r="S34" s="96"/>
      <c r="T34" s="96"/>
      <c r="U34" s="96"/>
      <c r="V34" s="96"/>
      <c r="W34" s="96"/>
      <c r="X34" s="96"/>
      <c r="AB34" s="99"/>
      <c r="AH34" s="99"/>
    </row>
    <row r="35" spans="1:34" s="98" customFormat="1" ht="15.75" hidden="1" x14ac:dyDescent="0.25">
      <c r="A35" s="159"/>
      <c r="B35" s="160"/>
      <c r="C35" s="96"/>
      <c r="D35" s="96"/>
      <c r="E35" s="96"/>
      <c r="F35" s="96"/>
      <c r="G35" s="96"/>
      <c r="H35" s="96"/>
      <c r="I35" s="96"/>
      <c r="J35" s="96"/>
      <c r="K35" s="96"/>
      <c r="L35" s="96"/>
      <c r="M35" s="96"/>
      <c r="N35" s="96"/>
      <c r="O35" s="96"/>
      <c r="P35" s="96"/>
      <c r="Q35" s="96"/>
      <c r="R35" s="96"/>
      <c r="S35" s="96"/>
      <c r="T35" s="96"/>
      <c r="U35" s="96"/>
      <c r="V35" s="96"/>
      <c r="W35" s="96"/>
      <c r="X35" s="96"/>
    </row>
    <row r="36" spans="1:34" s="98" customFormat="1" ht="18" hidden="1" x14ac:dyDescent="0.25">
      <c r="A36" s="114" t="s">
        <v>155</v>
      </c>
      <c r="B36" s="214">
        <f>+MAX(C28:X28)</f>
        <v>0</v>
      </c>
      <c r="C36" s="96"/>
      <c r="D36" s="96"/>
      <c r="E36" s="96"/>
      <c r="F36" s="96"/>
      <c r="G36" s="96"/>
      <c r="H36" s="96"/>
      <c r="I36" s="96"/>
      <c r="J36" s="96"/>
      <c r="K36" s="96"/>
      <c r="L36" s="96"/>
      <c r="M36" s="96"/>
      <c r="N36" s="96"/>
      <c r="O36" s="96"/>
      <c r="P36" s="96"/>
      <c r="Q36" s="96"/>
      <c r="R36" s="96"/>
      <c r="S36" s="96"/>
      <c r="T36" s="96"/>
      <c r="U36" s="96"/>
      <c r="V36" s="96"/>
      <c r="W36" s="96"/>
      <c r="X36" s="96"/>
      <c r="AB36" s="99"/>
      <c r="AH36" s="99"/>
    </row>
    <row r="37" spans="1:34" s="98" customFormat="1" ht="15.75" hidden="1" x14ac:dyDescent="0.25">
      <c r="A37" s="159"/>
      <c r="B37" s="160"/>
      <c r="C37" s="96"/>
      <c r="D37" s="96"/>
      <c r="E37" s="96"/>
      <c r="F37" s="96"/>
      <c r="G37" s="96"/>
      <c r="H37" s="96"/>
      <c r="I37" s="96"/>
      <c r="J37" s="96"/>
      <c r="K37" s="96"/>
      <c r="L37" s="96"/>
      <c r="M37" s="96"/>
      <c r="N37" s="96"/>
      <c r="O37" s="96"/>
      <c r="P37" s="96"/>
      <c r="Q37" s="96"/>
      <c r="R37" s="96"/>
      <c r="S37" s="96"/>
      <c r="T37" s="96"/>
      <c r="U37" s="96"/>
      <c r="V37" s="96"/>
      <c r="W37" s="96"/>
      <c r="X37" s="96"/>
    </row>
    <row r="38" spans="1:34" s="98" customFormat="1" ht="15.75" hidden="1" x14ac:dyDescent="0.25">
      <c r="A38" s="114" t="s">
        <v>145</v>
      </c>
      <c r="B38" s="161" t="s">
        <v>146</v>
      </c>
      <c r="C38" s="96"/>
      <c r="D38" s="152"/>
      <c r="E38" s="96"/>
      <c r="F38" s="152"/>
      <c r="G38" s="96"/>
      <c r="H38" s="152"/>
      <c r="I38" s="96"/>
      <c r="J38" s="152"/>
      <c r="K38" s="96"/>
      <c r="L38" s="152"/>
      <c r="M38" s="96"/>
      <c r="N38" s="152"/>
      <c r="O38" s="96"/>
      <c r="P38" s="152"/>
      <c r="Q38" s="96"/>
      <c r="R38" s="152"/>
      <c r="S38" s="96"/>
      <c r="T38" s="152"/>
      <c r="U38" s="96"/>
      <c r="V38" s="152"/>
      <c r="W38" s="96"/>
      <c r="X38" s="152"/>
    </row>
    <row r="39" spans="1:34" s="98" customFormat="1" ht="18" hidden="1" x14ac:dyDescent="0.25">
      <c r="A39" s="162">
        <v>1</v>
      </c>
      <c r="B39" s="163">
        <f>+AVERAGE(D28:X28)</f>
        <v>0</v>
      </c>
      <c r="C39" s="96"/>
      <c r="D39" s="96"/>
      <c r="E39" s="96"/>
      <c r="F39" s="96"/>
      <c r="G39" s="96"/>
      <c r="H39" s="96"/>
      <c r="I39" s="96"/>
      <c r="J39" s="96"/>
      <c r="K39" s="96"/>
      <c r="L39" s="96"/>
      <c r="M39" s="96"/>
      <c r="N39" s="96"/>
      <c r="O39" s="96"/>
      <c r="P39" s="96"/>
      <c r="Q39" s="96"/>
      <c r="R39" s="96"/>
      <c r="S39" s="96"/>
      <c r="T39" s="96"/>
      <c r="U39" s="96"/>
      <c r="V39" s="96"/>
      <c r="W39" s="96"/>
      <c r="X39" s="96"/>
    </row>
    <row r="40" spans="1:34" s="98" customFormat="1" ht="18" hidden="1" x14ac:dyDescent="0.25">
      <c r="A40" s="162">
        <v>2</v>
      </c>
      <c r="B40" s="163">
        <f>+(B39+B36)/2</f>
        <v>0</v>
      </c>
      <c r="C40" s="96"/>
      <c r="D40" s="96"/>
      <c r="E40" s="96"/>
      <c r="F40" s="96"/>
      <c r="G40" s="96"/>
      <c r="H40" s="96"/>
      <c r="I40" s="96"/>
      <c r="J40" s="96"/>
      <c r="K40" s="96"/>
      <c r="L40" s="96"/>
      <c r="M40" s="96"/>
      <c r="N40" s="96"/>
      <c r="O40" s="96"/>
      <c r="P40" s="96"/>
      <c r="Q40" s="96"/>
      <c r="R40" s="96"/>
      <c r="S40" s="96"/>
      <c r="T40" s="96"/>
      <c r="U40" s="96"/>
      <c r="V40" s="96"/>
      <c r="W40" s="96"/>
      <c r="X40" s="96"/>
    </row>
    <row r="41" spans="1:34" s="98" customFormat="1" ht="18" hidden="1" x14ac:dyDescent="0.25">
      <c r="A41" s="162">
        <v>3</v>
      </c>
      <c r="B41" s="163" t="e">
        <f>+GEOMEAN(D28:X28,B34,B34)</f>
        <v>#NUM!</v>
      </c>
      <c r="C41" s="158"/>
      <c r="D41" s="96"/>
      <c r="E41" s="158"/>
      <c r="F41" s="96"/>
      <c r="G41" s="158"/>
      <c r="H41" s="96"/>
      <c r="I41" s="158"/>
      <c r="J41" s="96"/>
      <c r="K41" s="158"/>
      <c r="L41" s="96"/>
      <c r="M41" s="158"/>
      <c r="N41" s="96"/>
      <c r="O41" s="158"/>
      <c r="P41" s="96"/>
      <c r="Q41" s="158"/>
      <c r="R41" s="96"/>
      <c r="S41" s="158"/>
      <c r="T41" s="96"/>
      <c r="U41" s="158"/>
      <c r="V41" s="96"/>
      <c r="W41" s="158"/>
      <c r="X41" s="96"/>
    </row>
    <row r="42" spans="1:34" s="98" customFormat="1" ht="15.75" hidden="1" x14ac:dyDescent="0.25">
      <c r="A42" s="96"/>
      <c r="B42" s="160"/>
      <c r="C42" s="158"/>
      <c r="D42" s="96"/>
      <c r="E42" s="158"/>
      <c r="F42" s="96"/>
      <c r="G42" s="158"/>
      <c r="H42" s="96"/>
      <c r="I42" s="158"/>
      <c r="J42" s="96"/>
      <c r="K42" s="158"/>
      <c r="L42" s="96"/>
      <c r="M42" s="158"/>
      <c r="N42" s="96"/>
      <c r="O42" s="158"/>
      <c r="P42" s="96"/>
      <c r="Q42" s="158"/>
      <c r="R42" s="96"/>
      <c r="S42" s="158"/>
      <c r="T42" s="96"/>
      <c r="U42" s="158"/>
      <c r="V42" s="96"/>
      <c r="W42" s="158"/>
      <c r="X42" s="96"/>
    </row>
    <row r="43" spans="1:34" s="98" customFormat="1" ht="18" hidden="1" x14ac:dyDescent="0.25">
      <c r="A43" s="164" t="s">
        <v>147</v>
      </c>
      <c r="B43" s="165">
        <f>+COUNT(C28:X28)</f>
        <v>11</v>
      </c>
      <c r="C43" s="158"/>
      <c r="D43" s="96"/>
      <c r="E43" s="158"/>
      <c r="F43" s="96"/>
      <c r="G43" s="158"/>
      <c r="H43" s="96"/>
      <c r="I43" s="158"/>
      <c r="J43" s="96"/>
      <c r="K43" s="158"/>
      <c r="L43" s="96"/>
      <c r="M43" s="158"/>
      <c r="N43" s="96"/>
      <c r="O43" s="158"/>
      <c r="P43" s="96"/>
      <c r="Q43" s="158"/>
      <c r="R43" s="96"/>
      <c r="S43" s="158"/>
      <c r="T43" s="96"/>
      <c r="U43" s="158"/>
      <c r="V43" s="96"/>
      <c r="W43" s="158"/>
      <c r="X43" s="96"/>
    </row>
    <row r="44" spans="1:34" s="98" customFormat="1" ht="18" hidden="1" x14ac:dyDescent="0.25">
      <c r="A44" s="166" t="s">
        <v>148</v>
      </c>
      <c r="B44" s="167" t="str">
        <f>+IF(AND(1&lt;=B43,B43&lt;=3),1,IF(AND(4&lt;=B43,B43&lt;=6),2,IF(AND(7&lt;=B43,B43&lt;=10),3,"NO APLICA")))</f>
        <v>NO APLICA</v>
      </c>
      <c r="C44" s="158"/>
      <c r="D44" s="96"/>
      <c r="E44" s="158"/>
      <c r="F44" s="96"/>
      <c r="G44" s="158"/>
      <c r="H44" s="96"/>
      <c r="I44" s="158"/>
      <c r="J44" s="96"/>
      <c r="K44" s="158"/>
      <c r="L44" s="96"/>
      <c r="M44" s="158"/>
      <c r="N44" s="96"/>
      <c r="O44" s="158"/>
      <c r="P44" s="96"/>
      <c r="Q44" s="158"/>
      <c r="R44" s="96"/>
      <c r="S44" s="158"/>
      <c r="T44" s="96"/>
      <c r="U44" s="158"/>
      <c r="V44" s="96"/>
      <c r="W44" s="158"/>
      <c r="X44" s="96"/>
    </row>
    <row r="45" spans="1:34" s="98" customFormat="1" ht="12.75" hidden="1" customHeight="1" x14ac:dyDescent="0.25">
      <c r="A45" s="168"/>
      <c r="B45" s="169"/>
      <c r="C45" s="158"/>
      <c r="D45" s="96"/>
      <c r="E45" s="158"/>
      <c r="F45" s="96"/>
      <c r="G45" s="158"/>
      <c r="H45" s="96"/>
      <c r="I45" s="158"/>
      <c r="J45" s="96"/>
      <c r="K45" s="158"/>
      <c r="L45" s="96"/>
      <c r="M45" s="158"/>
      <c r="N45" s="96"/>
      <c r="O45" s="158"/>
      <c r="P45" s="96"/>
      <c r="Q45" s="158"/>
      <c r="R45" s="96"/>
      <c r="S45" s="158"/>
      <c r="T45" s="96"/>
      <c r="U45" s="158"/>
      <c r="V45" s="96"/>
      <c r="W45" s="158"/>
      <c r="X45" s="96"/>
    </row>
    <row r="46" spans="1:34" s="98" customFormat="1" ht="18" hidden="1" x14ac:dyDescent="0.25">
      <c r="A46" s="164" t="s">
        <v>149</v>
      </c>
      <c r="B46" s="170">
        <v>2963.58</v>
      </c>
      <c r="C46" s="158"/>
      <c r="D46" s="96"/>
      <c r="E46" s="158"/>
      <c r="F46" s="96"/>
      <c r="G46" s="158"/>
      <c r="H46" s="96"/>
      <c r="I46" s="158"/>
      <c r="J46" s="96"/>
      <c r="K46" s="158"/>
      <c r="L46" s="96"/>
      <c r="M46" s="158"/>
      <c r="N46" s="96"/>
      <c r="O46" s="158"/>
      <c r="P46" s="96"/>
      <c r="Q46" s="158"/>
      <c r="R46" s="96"/>
      <c r="S46" s="158"/>
      <c r="T46" s="96"/>
      <c r="U46" s="158"/>
      <c r="V46" s="96"/>
      <c r="W46" s="158"/>
      <c r="X46" s="96"/>
    </row>
    <row r="47" spans="1:34" s="98" customFormat="1" ht="18" hidden="1" x14ac:dyDescent="0.25">
      <c r="A47" s="164" t="s">
        <v>150</v>
      </c>
      <c r="B47" s="171">
        <f>+MOD(B46,INT(B46))</f>
        <v>0.57999999999992724</v>
      </c>
      <c r="C47" s="158"/>
      <c r="D47" s="96"/>
      <c r="E47" s="158"/>
      <c r="F47" s="96"/>
      <c r="G47" s="158"/>
      <c r="H47" s="96"/>
      <c r="I47" s="158"/>
      <c r="J47" s="96"/>
      <c r="K47" s="158"/>
      <c r="L47" s="96"/>
      <c r="M47" s="158"/>
      <c r="N47" s="96"/>
      <c r="O47" s="158"/>
      <c r="P47" s="96"/>
      <c r="Q47" s="158"/>
      <c r="R47" s="96"/>
      <c r="S47" s="158"/>
      <c r="T47" s="96"/>
      <c r="U47" s="158"/>
      <c r="V47" s="96"/>
      <c r="W47" s="158"/>
      <c r="X47" s="96"/>
    </row>
    <row r="48" spans="1:34" s="98" customFormat="1" ht="32.25" hidden="1" customHeight="1" x14ac:dyDescent="0.25">
      <c r="A48" s="164" t="s">
        <v>145</v>
      </c>
      <c r="B48" s="213">
        <f>+IF(AND(0&lt;=B47,B47&lt;=0.33),1,IF(AND(0.34&lt;=B47,B47&lt;=0.66),2,IF(AND(0.67&lt;=B47,B47&lt;=0.99),3,"NO APLICA")))</f>
        <v>2</v>
      </c>
      <c r="C48" s="158"/>
      <c r="D48" s="96"/>
      <c r="E48" s="158"/>
      <c r="F48" s="96"/>
      <c r="G48" s="158"/>
      <c r="H48" s="96"/>
      <c r="I48" s="158"/>
      <c r="J48" s="96"/>
      <c r="K48" s="158"/>
      <c r="L48" s="96"/>
      <c r="M48" s="158"/>
      <c r="N48" s="96"/>
      <c r="O48" s="158"/>
      <c r="P48" s="96"/>
      <c r="Q48" s="158"/>
      <c r="R48" s="96"/>
      <c r="S48" s="158"/>
      <c r="T48" s="96"/>
      <c r="U48" s="158"/>
      <c r="V48" s="96"/>
      <c r="W48" s="158"/>
      <c r="X48" s="96"/>
    </row>
    <row r="49" spans="2:24" x14ac:dyDescent="0.2">
      <c r="D49" s="94"/>
      <c r="F49" s="94"/>
      <c r="H49" s="94"/>
      <c r="J49" s="94"/>
      <c r="L49" s="94"/>
      <c r="N49" s="94"/>
      <c r="P49" s="94"/>
      <c r="R49" s="94"/>
      <c r="T49" s="94"/>
      <c r="V49" s="94"/>
      <c r="X49" s="94"/>
    </row>
    <row r="50" spans="2:24" ht="12.75" customHeight="1" x14ac:dyDescent="0.2">
      <c r="C50" s="94"/>
      <c r="E50" s="94"/>
      <c r="G50" s="94"/>
      <c r="I50" s="94"/>
      <c r="K50" s="94"/>
      <c r="M50" s="94"/>
      <c r="O50" s="94"/>
      <c r="Q50" s="94"/>
      <c r="S50" s="94"/>
      <c r="U50" s="94"/>
      <c r="W50" s="94"/>
    </row>
    <row r="51" spans="2:24" ht="12.75" customHeight="1" x14ac:dyDescent="0.2">
      <c r="B51" s="87" t="s">
        <v>113</v>
      </c>
      <c r="C51" s="94"/>
      <c r="E51" s="94"/>
      <c r="G51" s="94"/>
      <c r="I51" s="94"/>
      <c r="K51" s="94"/>
      <c r="M51" s="94"/>
      <c r="O51" s="94"/>
      <c r="Q51" s="94"/>
      <c r="S51" s="94"/>
      <c r="U51" s="94"/>
      <c r="W51" s="94"/>
    </row>
    <row r="52" spans="2:24" ht="12.75" customHeight="1" x14ac:dyDescent="0.2">
      <c r="C52" s="94"/>
      <c r="E52" s="94"/>
      <c r="G52" s="94"/>
      <c r="I52" s="94"/>
      <c r="K52" s="94"/>
      <c r="M52" s="94"/>
      <c r="O52" s="94"/>
      <c r="Q52" s="94"/>
      <c r="S52" s="94"/>
      <c r="U52" s="94"/>
      <c r="W52" s="94"/>
    </row>
    <row r="53" spans="2:24" ht="18.75" customHeight="1" x14ac:dyDescent="0.2">
      <c r="B53" s="96"/>
    </row>
    <row r="54" spans="2:24" ht="15.75" x14ac:dyDescent="0.2">
      <c r="B54" s="97" t="s">
        <v>168</v>
      </c>
      <c r="C54" s="94"/>
      <c r="E54" s="94"/>
      <c r="G54" s="94"/>
      <c r="I54" s="94"/>
      <c r="K54" s="94"/>
      <c r="M54" s="94"/>
      <c r="O54" s="94"/>
      <c r="Q54" s="94"/>
      <c r="S54" s="94"/>
      <c r="U54" s="94"/>
      <c r="W54" s="94"/>
    </row>
    <row r="55" spans="2:24" ht="15.75" x14ac:dyDescent="0.25">
      <c r="B55" s="98" t="s">
        <v>157</v>
      </c>
      <c r="C55" s="94"/>
      <c r="E55" s="94"/>
      <c r="G55" s="94"/>
      <c r="I55" s="94"/>
      <c r="K55" s="94"/>
      <c r="M55" s="94"/>
      <c r="O55" s="94"/>
      <c r="Q55" s="94"/>
      <c r="S55" s="94"/>
      <c r="U55" s="94"/>
      <c r="W55" s="94"/>
    </row>
    <row r="56" spans="2:24" ht="12.75" customHeight="1" x14ac:dyDescent="0.2">
      <c r="C56" s="94"/>
      <c r="E56" s="94"/>
      <c r="G56" s="94"/>
      <c r="I56" s="94"/>
      <c r="K56" s="94"/>
      <c r="M56" s="94"/>
      <c r="O56" s="94"/>
      <c r="Q56" s="94"/>
      <c r="S56" s="94"/>
      <c r="U56" s="94"/>
      <c r="W56" s="94"/>
    </row>
    <row r="57" spans="2:24" ht="14.25" customHeight="1" x14ac:dyDescent="0.25">
      <c r="B57" s="98"/>
      <c r="C57" s="98"/>
      <c r="D57" s="99"/>
      <c r="E57" s="98"/>
      <c r="F57" s="99"/>
      <c r="G57" s="98"/>
      <c r="H57" s="99"/>
      <c r="I57" s="98"/>
      <c r="J57" s="99"/>
      <c r="K57" s="98"/>
      <c r="L57" s="99"/>
      <c r="M57" s="98"/>
      <c r="N57" s="99"/>
      <c r="O57" s="98"/>
      <c r="P57" s="99"/>
      <c r="Q57" s="98"/>
      <c r="R57" s="99"/>
      <c r="S57" s="98"/>
      <c r="T57" s="99"/>
      <c r="U57" s="98"/>
      <c r="V57" s="99"/>
      <c r="W57" s="98"/>
      <c r="X57" s="99"/>
    </row>
    <row r="58" spans="2:24" ht="15.75" x14ac:dyDescent="0.2">
      <c r="B58" s="97" t="s">
        <v>169</v>
      </c>
      <c r="C58" s="94"/>
      <c r="E58" s="94"/>
      <c r="G58" s="94"/>
      <c r="I58" s="94"/>
      <c r="K58" s="94"/>
      <c r="M58" s="94"/>
      <c r="O58" s="94"/>
      <c r="Q58" s="94"/>
      <c r="S58" s="94"/>
      <c r="U58" s="94"/>
      <c r="W58" s="94"/>
    </row>
    <row r="59" spans="2:24" ht="15.75" x14ac:dyDescent="0.25">
      <c r="B59" s="98" t="s">
        <v>157</v>
      </c>
      <c r="C59" s="94"/>
      <c r="E59" s="94"/>
      <c r="G59" s="94"/>
      <c r="I59" s="94"/>
      <c r="K59" s="94"/>
      <c r="M59" s="94"/>
      <c r="O59" s="94"/>
      <c r="Q59" s="94"/>
      <c r="S59" s="94"/>
      <c r="U59" s="94"/>
      <c r="W59" s="94"/>
    </row>
    <row r="60" spans="2:24" ht="15.75" x14ac:dyDescent="0.25">
      <c r="B60" s="98"/>
      <c r="C60" s="94"/>
      <c r="E60" s="94"/>
      <c r="G60" s="94"/>
      <c r="I60" s="94"/>
      <c r="K60" s="94"/>
      <c r="M60" s="94"/>
      <c r="O60" s="94"/>
      <c r="Q60" s="94"/>
      <c r="S60" s="94"/>
      <c r="U60" s="94"/>
      <c r="W60" s="94"/>
    </row>
    <row r="61" spans="2:24" ht="15.75" x14ac:dyDescent="0.25">
      <c r="B61" s="98"/>
      <c r="C61" s="94"/>
      <c r="E61" s="94"/>
      <c r="G61" s="94"/>
      <c r="I61" s="94"/>
      <c r="K61" s="94"/>
      <c r="M61" s="94"/>
      <c r="O61" s="94"/>
      <c r="Q61" s="94"/>
      <c r="S61" s="94"/>
      <c r="U61" s="94"/>
      <c r="W61" s="94"/>
    </row>
    <row r="62" spans="2:24" ht="15.75" x14ac:dyDescent="0.2">
      <c r="B62" s="97" t="s">
        <v>115</v>
      </c>
      <c r="D62" s="97"/>
      <c r="F62" s="97"/>
      <c r="H62" s="97"/>
      <c r="J62" s="97"/>
      <c r="L62" s="97"/>
      <c r="N62" s="97"/>
      <c r="P62" s="97"/>
      <c r="R62" s="97"/>
      <c r="T62" s="97"/>
      <c r="V62" s="97"/>
      <c r="X62" s="97"/>
    </row>
    <row r="63" spans="2:24" ht="15.75" x14ac:dyDescent="0.25">
      <c r="B63" s="98" t="s">
        <v>116</v>
      </c>
      <c r="D63" s="99"/>
      <c r="F63" s="99"/>
      <c r="H63" s="99"/>
      <c r="J63" s="99"/>
      <c r="L63" s="99"/>
      <c r="N63" s="99"/>
      <c r="P63" s="99"/>
      <c r="R63" s="99"/>
      <c r="T63" s="99"/>
      <c r="V63" s="99"/>
      <c r="X63" s="99"/>
    </row>
    <row r="64" spans="2:24" ht="15.75" x14ac:dyDescent="0.25">
      <c r="B64" s="98" t="s">
        <v>117</v>
      </c>
      <c r="D64" s="99"/>
      <c r="F64" s="99"/>
      <c r="H64" s="99"/>
      <c r="J64" s="99"/>
      <c r="L64" s="99"/>
      <c r="N64" s="99"/>
      <c r="P64" s="99"/>
      <c r="R64" s="99"/>
      <c r="T64" s="99"/>
      <c r="V64" s="99"/>
      <c r="X64" s="99"/>
    </row>
    <row r="65" spans="1:24" ht="14.25" customHeight="1" x14ac:dyDescent="0.25">
      <c r="B65" s="98"/>
      <c r="C65" s="99"/>
      <c r="D65" s="99"/>
      <c r="E65" s="99"/>
      <c r="F65" s="99"/>
      <c r="G65" s="99"/>
      <c r="H65" s="99"/>
      <c r="I65" s="99"/>
      <c r="J65" s="99"/>
      <c r="K65" s="99"/>
      <c r="L65" s="99"/>
      <c r="M65" s="99"/>
      <c r="N65" s="99"/>
      <c r="O65" s="99"/>
      <c r="P65" s="99"/>
      <c r="Q65" s="99"/>
      <c r="R65" s="99"/>
      <c r="S65" s="99"/>
      <c r="T65" s="99"/>
      <c r="U65" s="99"/>
      <c r="V65" s="99"/>
      <c r="W65" s="99"/>
      <c r="X65" s="99"/>
    </row>
    <row r="70" spans="1:24" s="94" customFormat="1" x14ac:dyDescent="0.25">
      <c r="A70" s="93"/>
      <c r="C70" s="95"/>
      <c r="D70" s="95"/>
      <c r="E70" s="95"/>
      <c r="F70" s="95"/>
      <c r="G70" s="95"/>
      <c r="H70" s="95"/>
      <c r="I70" s="95"/>
      <c r="J70" s="95"/>
      <c r="K70" s="95"/>
      <c r="L70" s="95"/>
      <c r="M70" s="95"/>
      <c r="N70" s="95"/>
      <c r="O70" s="95"/>
      <c r="P70" s="95"/>
      <c r="Q70" s="95"/>
      <c r="R70" s="95"/>
      <c r="S70" s="95"/>
      <c r="T70" s="95"/>
      <c r="U70" s="95"/>
      <c r="V70" s="95"/>
      <c r="W70" s="95"/>
      <c r="X70" s="95"/>
    </row>
    <row r="71" spans="1:24" s="94" customFormat="1" x14ac:dyDescent="0.25">
      <c r="A71" s="93"/>
      <c r="C71" s="95"/>
      <c r="D71" s="95"/>
      <c r="E71" s="95"/>
      <c r="F71" s="95"/>
      <c r="G71" s="95"/>
      <c r="H71" s="95"/>
      <c r="I71" s="95"/>
      <c r="J71" s="95"/>
      <c r="K71" s="95"/>
      <c r="L71" s="95"/>
      <c r="M71" s="95"/>
      <c r="N71" s="95"/>
      <c r="O71" s="95"/>
      <c r="P71" s="95"/>
      <c r="Q71" s="95"/>
      <c r="R71" s="95"/>
      <c r="S71" s="95"/>
      <c r="T71" s="95"/>
      <c r="U71" s="95"/>
      <c r="V71" s="95"/>
      <c r="W71" s="95"/>
      <c r="X71" s="95"/>
    </row>
    <row r="72" spans="1:24" s="94" customFormat="1" x14ac:dyDescent="0.25">
      <c r="A72" s="93"/>
      <c r="C72" s="95"/>
      <c r="D72" s="95"/>
      <c r="E72" s="95"/>
      <c r="F72" s="95"/>
      <c r="G72" s="95"/>
      <c r="H72" s="95"/>
      <c r="I72" s="95"/>
      <c r="J72" s="95"/>
      <c r="K72" s="95"/>
      <c r="L72" s="95"/>
      <c r="M72" s="95"/>
      <c r="N72" s="95"/>
      <c r="O72" s="95"/>
      <c r="P72" s="95"/>
      <c r="Q72" s="95"/>
      <c r="R72" s="95"/>
      <c r="S72" s="95"/>
      <c r="T72" s="95"/>
      <c r="U72" s="95"/>
      <c r="V72" s="95"/>
      <c r="W72" s="95"/>
      <c r="X72" s="95"/>
    </row>
    <row r="73" spans="1:24" s="94" customFormat="1" x14ac:dyDescent="0.25">
      <c r="A73" s="93"/>
      <c r="C73" s="95"/>
      <c r="D73" s="95"/>
      <c r="E73" s="95"/>
      <c r="F73" s="95"/>
      <c r="G73" s="95"/>
      <c r="H73" s="95"/>
      <c r="I73" s="95"/>
      <c r="J73" s="95"/>
      <c r="K73" s="95"/>
      <c r="L73" s="95"/>
      <c r="M73" s="95"/>
      <c r="N73" s="95"/>
      <c r="O73" s="95"/>
      <c r="P73" s="95"/>
      <c r="Q73" s="95"/>
      <c r="R73" s="95"/>
      <c r="S73" s="95"/>
      <c r="T73" s="95"/>
      <c r="U73" s="95"/>
      <c r="V73" s="95"/>
      <c r="W73" s="95"/>
      <c r="X73" s="95"/>
    </row>
    <row r="74" spans="1:24" s="94" customFormat="1" x14ac:dyDescent="0.25">
      <c r="A74" s="93"/>
      <c r="C74" s="95"/>
      <c r="D74" s="95"/>
      <c r="E74" s="95"/>
      <c r="F74" s="95"/>
      <c r="G74" s="95"/>
      <c r="H74" s="95"/>
      <c r="I74" s="95"/>
      <c r="J74" s="95"/>
      <c r="K74" s="95"/>
      <c r="L74" s="95"/>
      <c r="M74" s="95"/>
      <c r="N74" s="95"/>
      <c r="O74" s="95"/>
      <c r="P74" s="95"/>
      <c r="Q74" s="95"/>
      <c r="R74" s="95"/>
      <c r="S74" s="95"/>
      <c r="T74" s="95"/>
      <c r="U74" s="95"/>
      <c r="V74" s="95"/>
      <c r="W74" s="95"/>
      <c r="X74" s="95"/>
    </row>
  </sheetData>
  <mergeCells count="38">
    <mergeCell ref="U9:V9"/>
    <mergeCell ref="U10:V10"/>
    <mergeCell ref="U26:V26"/>
    <mergeCell ref="W9:X9"/>
    <mergeCell ref="W10:X10"/>
    <mergeCell ref="W26:X26"/>
    <mergeCell ref="S9:T9"/>
    <mergeCell ref="S10:T10"/>
    <mergeCell ref="S26:T26"/>
    <mergeCell ref="O9:P9"/>
    <mergeCell ref="O10:P10"/>
    <mergeCell ref="O26:P26"/>
    <mergeCell ref="Q9:R9"/>
    <mergeCell ref="Q10:R10"/>
    <mergeCell ref="Q26:R26"/>
    <mergeCell ref="K9:L9"/>
    <mergeCell ref="K10:L10"/>
    <mergeCell ref="K26:L26"/>
    <mergeCell ref="M9:N9"/>
    <mergeCell ref="M10:N10"/>
    <mergeCell ref="M26:N26"/>
    <mergeCell ref="G9:H9"/>
    <mergeCell ref="G10:H10"/>
    <mergeCell ref="G26:H26"/>
    <mergeCell ref="I9:J9"/>
    <mergeCell ref="I10:J10"/>
    <mergeCell ref="I26:J26"/>
    <mergeCell ref="E9:F9"/>
    <mergeCell ref="E10:F10"/>
    <mergeCell ref="E26:F26"/>
    <mergeCell ref="A7:B7"/>
    <mergeCell ref="A9:A11"/>
    <mergeCell ref="B9:B10"/>
    <mergeCell ref="C9:D9"/>
    <mergeCell ref="C10:D10"/>
    <mergeCell ref="A13:A15"/>
    <mergeCell ref="A26:B26"/>
    <mergeCell ref="C26:D26"/>
  </mergeCells>
  <conditionalFormatting sqref="C14:D15">
    <cfRule type="cellIs" dxfId="364" priority="461" operator="equal">
      <formula>"NO"</formula>
    </cfRule>
  </conditionalFormatting>
  <conditionalFormatting sqref="C26:D26">
    <cfRule type="cellIs" dxfId="363" priority="460" operator="equal">
      <formula>"NO HABIL"</formula>
    </cfRule>
  </conditionalFormatting>
  <conditionalFormatting sqref="C13:D13">
    <cfRule type="cellIs" dxfId="362" priority="459" operator="equal">
      <formula>"NO"</formula>
    </cfRule>
  </conditionalFormatting>
  <conditionalFormatting sqref="C18:D18">
    <cfRule type="cellIs" dxfId="361" priority="455" operator="equal">
      <formula>"NO"</formula>
    </cfRule>
  </conditionalFormatting>
  <conditionalFormatting sqref="C24">
    <cfRule type="cellIs" dxfId="360" priority="454" operator="equal">
      <formula>"NO"</formula>
    </cfRule>
  </conditionalFormatting>
  <conditionalFormatting sqref="C23:D23">
    <cfRule type="cellIs" dxfId="359" priority="453" operator="equal">
      <formula>"NO"</formula>
    </cfRule>
  </conditionalFormatting>
  <conditionalFormatting sqref="C19:C20">
    <cfRule type="cellIs" dxfId="358" priority="450" operator="equal">
      <formula>"NO"</formula>
    </cfRule>
  </conditionalFormatting>
  <conditionalFormatting sqref="C21">
    <cfRule type="cellIs" dxfId="357" priority="449" operator="equal">
      <formula>"NO"</formula>
    </cfRule>
  </conditionalFormatting>
  <conditionalFormatting sqref="D24">
    <cfRule type="cellIs" dxfId="356" priority="448" operator="equal">
      <formula>"NO"</formula>
    </cfRule>
  </conditionalFormatting>
  <conditionalFormatting sqref="C22">
    <cfRule type="cellIs" dxfId="355" priority="445" operator="equal">
      <formula>"NO"</formula>
    </cfRule>
  </conditionalFormatting>
  <conditionalFormatting sqref="C32">
    <cfRule type="cellIs" dxfId="354" priority="432" operator="equal">
      <formula>1</formula>
    </cfRule>
  </conditionalFormatting>
  <conditionalFormatting sqref="D19">
    <cfRule type="cellIs" dxfId="353" priority="429" operator="equal">
      <formula>"NO"</formula>
    </cfRule>
  </conditionalFormatting>
  <conditionalFormatting sqref="D21">
    <cfRule type="cellIs" dxfId="352" priority="427" operator="equal">
      <formula>"NO"</formula>
    </cfRule>
  </conditionalFormatting>
  <conditionalFormatting sqref="D20">
    <cfRule type="cellIs" dxfId="351" priority="428" operator="equal">
      <formula>"NO"</formula>
    </cfRule>
  </conditionalFormatting>
  <conditionalFormatting sqref="D22">
    <cfRule type="cellIs" dxfId="350" priority="426" operator="equal">
      <formula>"NO"</formula>
    </cfRule>
  </conditionalFormatting>
  <conditionalFormatting sqref="D32">
    <cfRule type="cellIs" dxfId="349" priority="394" operator="equal">
      <formula>1</formula>
    </cfRule>
  </conditionalFormatting>
  <conditionalFormatting sqref="E14:E15">
    <cfRule type="cellIs" dxfId="348" priority="213" operator="equal">
      <formula>"NO"</formula>
    </cfRule>
  </conditionalFormatting>
  <conditionalFormatting sqref="E26:F26">
    <cfRule type="cellIs" dxfId="347" priority="212" operator="equal">
      <formula>"NO HABIL"</formula>
    </cfRule>
  </conditionalFormatting>
  <conditionalFormatting sqref="E13">
    <cfRule type="cellIs" dxfId="346" priority="211" operator="equal">
      <formula>"NO"</formula>
    </cfRule>
  </conditionalFormatting>
  <conditionalFormatting sqref="E18">
    <cfRule type="cellIs" dxfId="345" priority="210" operator="equal">
      <formula>"NO"</formula>
    </cfRule>
  </conditionalFormatting>
  <conditionalFormatting sqref="E24">
    <cfRule type="cellIs" dxfId="344" priority="209" operator="equal">
      <formula>"NO"</formula>
    </cfRule>
  </conditionalFormatting>
  <conditionalFormatting sqref="E23:F23">
    <cfRule type="cellIs" dxfId="343" priority="208" operator="equal">
      <formula>"NO"</formula>
    </cfRule>
  </conditionalFormatting>
  <conditionalFormatting sqref="E19:E20">
    <cfRule type="cellIs" dxfId="342" priority="207" operator="equal">
      <formula>"NO"</formula>
    </cfRule>
  </conditionalFormatting>
  <conditionalFormatting sqref="E21">
    <cfRule type="cellIs" dxfId="341" priority="206" operator="equal">
      <formula>"NO"</formula>
    </cfRule>
  </conditionalFormatting>
  <conditionalFormatting sqref="F24">
    <cfRule type="cellIs" dxfId="340" priority="205" operator="equal">
      <formula>"NO"</formula>
    </cfRule>
  </conditionalFormatting>
  <conditionalFormatting sqref="E22">
    <cfRule type="cellIs" dxfId="339" priority="204" operator="equal">
      <formula>"NO"</formula>
    </cfRule>
  </conditionalFormatting>
  <conditionalFormatting sqref="E32">
    <cfRule type="cellIs" dxfId="338" priority="203" operator="equal">
      <formula>1</formula>
    </cfRule>
  </conditionalFormatting>
  <conditionalFormatting sqref="F18">
    <cfRule type="cellIs" dxfId="337" priority="195" operator="equal">
      <formula>"NO"</formula>
    </cfRule>
  </conditionalFormatting>
  <conditionalFormatting sqref="F20">
    <cfRule type="cellIs" dxfId="336" priority="193" operator="equal">
      <formula>"NO"</formula>
    </cfRule>
  </conditionalFormatting>
  <conditionalFormatting sqref="F19">
    <cfRule type="cellIs" dxfId="335" priority="194" operator="equal">
      <formula>"NO"</formula>
    </cfRule>
  </conditionalFormatting>
  <conditionalFormatting sqref="F21">
    <cfRule type="cellIs" dxfId="334" priority="192" operator="equal">
      <formula>"NO"</formula>
    </cfRule>
  </conditionalFormatting>
  <conditionalFormatting sqref="F32">
    <cfRule type="cellIs" dxfId="333" priority="198" operator="equal">
      <formula>1</formula>
    </cfRule>
  </conditionalFormatting>
  <conditionalFormatting sqref="F14:F15">
    <cfRule type="cellIs" dxfId="332" priority="197" operator="equal">
      <formula>"NO"</formula>
    </cfRule>
  </conditionalFormatting>
  <conditionalFormatting sqref="F13">
    <cfRule type="cellIs" dxfId="331" priority="196" operator="equal">
      <formula>"NO"</formula>
    </cfRule>
  </conditionalFormatting>
  <conditionalFormatting sqref="F22">
    <cfRule type="cellIs" dxfId="330" priority="191" operator="equal">
      <formula>"NO"</formula>
    </cfRule>
  </conditionalFormatting>
  <conditionalFormatting sqref="G14:H15">
    <cfRule type="cellIs" dxfId="329" priority="190" operator="equal">
      <formula>"NO"</formula>
    </cfRule>
  </conditionalFormatting>
  <conditionalFormatting sqref="G26:H26">
    <cfRule type="cellIs" dxfId="328" priority="189" operator="equal">
      <formula>"NO HABIL"</formula>
    </cfRule>
  </conditionalFormatting>
  <conditionalFormatting sqref="G13:H13">
    <cfRule type="cellIs" dxfId="327" priority="188" operator="equal">
      <formula>"NO"</formula>
    </cfRule>
  </conditionalFormatting>
  <conditionalFormatting sqref="G18:H18">
    <cfRule type="cellIs" dxfId="326" priority="187" operator="equal">
      <formula>"NO"</formula>
    </cfRule>
  </conditionalFormatting>
  <conditionalFormatting sqref="G24">
    <cfRule type="cellIs" dxfId="325" priority="186" operator="equal">
      <formula>"NO"</formula>
    </cfRule>
  </conditionalFormatting>
  <conditionalFormatting sqref="G23:H23">
    <cfRule type="cellIs" dxfId="324" priority="185" operator="equal">
      <formula>"NO"</formula>
    </cfRule>
  </conditionalFormatting>
  <conditionalFormatting sqref="G19:G20">
    <cfRule type="cellIs" dxfId="323" priority="184" operator="equal">
      <formula>"NO"</formula>
    </cfRule>
  </conditionalFormatting>
  <conditionalFormatting sqref="G21">
    <cfRule type="cellIs" dxfId="322" priority="183" operator="equal">
      <formula>"NO"</formula>
    </cfRule>
  </conditionalFormatting>
  <conditionalFormatting sqref="H24">
    <cfRule type="cellIs" dxfId="321" priority="182" operator="equal">
      <formula>"NO"</formula>
    </cfRule>
  </conditionalFormatting>
  <conditionalFormatting sqref="G22">
    <cfRule type="cellIs" dxfId="320" priority="181" operator="equal">
      <formula>"NO"</formula>
    </cfRule>
  </conditionalFormatting>
  <conditionalFormatting sqref="G32">
    <cfRule type="cellIs" dxfId="319" priority="180" operator="equal">
      <formula>1</formula>
    </cfRule>
  </conditionalFormatting>
  <conditionalFormatting sqref="H19">
    <cfRule type="cellIs" dxfId="318" priority="179" operator="equal">
      <formula>"NO"</formula>
    </cfRule>
  </conditionalFormatting>
  <conditionalFormatting sqref="H21">
    <cfRule type="cellIs" dxfId="317" priority="177" operator="equal">
      <formula>"NO"</formula>
    </cfRule>
  </conditionalFormatting>
  <conditionalFormatting sqref="H20">
    <cfRule type="cellIs" dxfId="316" priority="178" operator="equal">
      <formula>"NO"</formula>
    </cfRule>
  </conditionalFormatting>
  <conditionalFormatting sqref="H22">
    <cfRule type="cellIs" dxfId="315" priority="176" operator="equal">
      <formula>"NO"</formula>
    </cfRule>
  </conditionalFormatting>
  <conditionalFormatting sqref="H32">
    <cfRule type="cellIs" dxfId="314" priority="175" operator="equal">
      <formula>1</formula>
    </cfRule>
  </conditionalFormatting>
  <conditionalFormatting sqref="C16:D16">
    <cfRule type="cellIs" dxfId="313" priority="174" operator="equal">
      <formula>"NO"</formula>
    </cfRule>
  </conditionalFormatting>
  <conditionalFormatting sqref="C17">
    <cfRule type="cellIs" dxfId="312" priority="173" operator="equal">
      <formula>"NO"</formula>
    </cfRule>
  </conditionalFormatting>
  <conditionalFormatting sqref="D17">
    <cfRule type="cellIs" dxfId="311" priority="172" operator="equal">
      <formula>"NO"</formula>
    </cfRule>
  </conditionalFormatting>
  <conditionalFormatting sqref="E16">
    <cfRule type="cellIs" dxfId="310" priority="171" operator="equal">
      <formula>"NO"</formula>
    </cfRule>
  </conditionalFormatting>
  <conditionalFormatting sqref="E17">
    <cfRule type="cellIs" dxfId="309" priority="170" operator="equal">
      <formula>"NO"</formula>
    </cfRule>
  </conditionalFormatting>
  <conditionalFormatting sqref="F16">
    <cfRule type="cellIs" dxfId="308" priority="169" operator="equal">
      <formula>"NO"</formula>
    </cfRule>
  </conditionalFormatting>
  <conditionalFormatting sqref="F17">
    <cfRule type="cellIs" dxfId="307" priority="168" operator="equal">
      <formula>"NO"</formula>
    </cfRule>
  </conditionalFormatting>
  <conditionalFormatting sqref="G16:H16">
    <cfRule type="cellIs" dxfId="306" priority="167" operator="equal">
      <formula>"NO"</formula>
    </cfRule>
  </conditionalFormatting>
  <conditionalFormatting sqref="G17">
    <cfRule type="cellIs" dxfId="305" priority="166" operator="equal">
      <formula>"NO"</formula>
    </cfRule>
  </conditionalFormatting>
  <conditionalFormatting sqref="H17">
    <cfRule type="cellIs" dxfId="304" priority="164" operator="equal">
      <formula>"NO"</formula>
    </cfRule>
  </conditionalFormatting>
  <conditionalFormatting sqref="J17">
    <cfRule type="cellIs" dxfId="303" priority="145" operator="equal">
      <formula>"NO"</formula>
    </cfRule>
  </conditionalFormatting>
  <conditionalFormatting sqref="J22">
    <cfRule type="cellIs" dxfId="302" priority="137" operator="equal">
      <formula>"NO"</formula>
    </cfRule>
  </conditionalFormatting>
  <conditionalFormatting sqref="I14:J15">
    <cfRule type="cellIs" dxfId="301" priority="163" operator="equal">
      <formula>"NO"</formula>
    </cfRule>
  </conditionalFormatting>
  <conditionalFormatting sqref="I26:J26">
    <cfRule type="cellIs" dxfId="300" priority="162" operator="equal">
      <formula>"NO HABIL"</formula>
    </cfRule>
  </conditionalFormatting>
  <conditionalFormatting sqref="I13:J13">
    <cfRule type="cellIs" dxfId="299" priority="161" operator="equal">
      <formula>"NO"</formula>
    </cfRule>
  </conditionalFormatting>
  <conditionalFormatting sqref="I18:J18">
    <cfRule type="cellIs" dxfId="298" priority="160" operator="equal">
      <formula>"NO"</formula>
    </cfRule>
  </conditionalFormatting>
  <conditionalFormatting sqref="I24">
    <cfRule type="cellIs" dxfId="297" priority="159" operator="equal">
      <formula>"NO"</formula>
    </cfRule>
  </conditionalFormatting>
  <conditionalFormatting sqref="I23:J23">
    <cfRule type="cellIs" dxfId="296" priority="158" operator="equal">
      <formula>"NO"</formula>
    </cfRule>
  </conditionalFormatting>
  <conditionalFormatting sqref="I19:I20">
    <cfRule type="cellIs" dxfId="295" priority="157" operator="equal">
      <formula>"NO"</formula>
    </cfRule>
  </conditionalFormatting>
  <conditionalFormatting sqref="I21">
    <cfRule type="cellIs" dxfId="294" priority="156" operator="equal">
      <formula>"NO"</formula>
    </cfRule>
  </conditionalFormatting>
  <conditionalFormatting sqref="J24">
    <cfRule type="cellIs" dxfId="293" priority="155" operator="equal">
      <formula>"NO"</formula>
    </cfRule>
  </conditionalFormatting>
  <conditionalFormatting sqref="I22">
    <cfRule type="cellIs" dxfId="292" priority="154" operator="equal">
      <formula>"NO"</formula>
    </cfRule>
  </conditionalFormatting>
  <conditionalFormatting sqref="I32">
    <cfRule type="cellIs" dxfId="291" priority="153" operator="equal">
      <formula>1</formula>
    </cfRule>
  </conditionalFormatting>
  <conditionalFormatting sqref="J32">
    <cfRule type="cellIs" dxfId="290" priority="148" operator="equal">
      <formula>1</formula>
    </cfRule>
  </conditionalFormatting>
  <conditionalFormatting sqref="I16:J16">
    <cfRule type="cellIs" dxfId="289" priority="147" operator="equal">
      <formula>"NO"</formula>
    </cfRule>
  </conditionalFormatting>
  <conditionalFormatting sqref="I17">
    <cfRule type="cellIs" dxfId="288" priority="146" operator="equal">
      <formula>"NO"</formula>
    </cfRule>
  </conditionalFormatting>
  <conditionalFormatting sqref="J19">
    <cfRule type="cellIs" dxfId="287" priority="140" operator="equal">
      <formula>"NO"</formula>
    </cfRule>
  </conditionalFormatting>
  <conditionalFormatting sqref="J20">
    <cfRule type="cellIs" dxfId="286" priority="139" operator="equal">
      <formula>"NO"</formula>
    </cfRule>
  </conditionalFormatting>
  <conditionalFormatting sqref="J21">
    <cfRule type="cellIs" dxfId="285" priority="138" operator="equal">
      <formula>"NO"</formula>
    </cfRule>
  </conditionalFormatting>
  <conditionalFormatting sqref="K14:L15">
    <cfRule type="cellIs" dxfId="284" priority="136" operator="equal">
      <formula>"NO"</formula>
    </cfRule>
  </conditionalFormatting>
  <conditionalFormatting sqref="K13:L13">
    <cfRule type="cellIs" dxfId="283" priority="134" operator="equal">
      <formula>"NO"</formula>
    </cfRule>
  </conditionalFormatting>
  <conditionalFormatting sqref="K18:L18">
    <cfRule type="cellIs" dxfId="282" priority="133" operator="equal">
      <formula>"NO"</formula>
    </cfRule>
  </conditionalFormatting>
  <conditionalFormatting sqref="K24">
    <cfRule type="cellIs" dxfId="281" priority="132" operator="equal">
      <formula>"NO"</formula>
    </cfRule>
  </conditionalFormatting>
  <conditionalFormatting sqref="K23:L23">
    <cfRule type="cellIs" dxfId="280" priority="131" operator="equal">
      <formula>"NO"</formula>
    </cfRule>
  </conditionalFormatting>
  <conditionalFormatting sqref="K19:K20">
    <cfRule type="cellIs" dxfId="279" priority="130" operator="equal">
      <formula>"NO"</formula>
    </cfRule>
  </conditionalFormatting>
  <conditionalFormatting sqref="K21">
    <cfRule type="cellIs" dxfId="278" priority="129" operator="equal">
      <formula>"NO"</formula>
    </cfRule>
  </conditionalFormatting>
  <conditionalFormatting sqref="L24">
    <cfRule type="cellIs" dxfId="277" priority="128" operator="equal">
      <formula>"NO"</formula>
    </cfRule>
  </conditionalFormatting>
  <conditionalFormatting sqref="K22">
    <cfRule type="cellIs" dxfId="276" priority="127" operator="equal">
      <formula>"NO"</formula>
    </cfRule>
  </conditionalFormatting>
  <conditionalFormatting sqref="K32">
    <cfRule type="cellIs" dxfId="275" priority="126" operator="equal">
      <formula>1</formula>
    </cfRule>
  </conditionalFormatting>
  <conditionalFormatting sqref="L19">
    <cfRule type="cellIs" dxfId="274" priority="125" operator="equal">
      <formula>"NO"</formula>
    </cfRule>
  </conditionalFormatting>
  <conditionalFormatting sqref="L21">
    <cfRule type="cellIs" dxfId="273" priority="123" operator="equal">
      <formula>"NO"</formula>
    </cfRule>
  </conditionalFormatting>
  <conditionalFormatting sqref="L20">
    <cfRule type="cellIs" dxfId="272" priority="124" operator="equal">
      <formula>"NO"</formula>
    </cfRule>
  </conditionalFormatting>
  <conditionalFormatting sqref="L22">
    <cfRule type="cellIs" dxfId="271" priority="122" operator="equal">
      <formula>"NO"</formula>
    </cfRule>
  </conditionalFormatting>
  <conditionalFormatting sqref="L32">
    <cfRule type="cellIs" dxfId="270" priority="121" operator="equal">
      <formula>1</formula>
    </cfRule>
  </conditionalFormatting>
  <conditionalFormatting sqref="K16:L16">
    <cfRule type="cellIs" dxfId="269" priority="120" operator="equal">
      <formula>"NO"</formula>
    </cfRule>
  </conditionalFormatting>
  <conditionalFormatting sqref="K17">
    <cfRule type="cellIs" dxfId="268" priority="119" operator="equal">
      <formula>"NO"</formula>
    </cfRule>
  </conditionalFormatting>
  <conditionalFormatting sqref="L17">
    <cfRule type="cellIs" dxfId="267" priority="118" operator="equal">
      <formula>"NO"</formula>
    </cfRule>
  </conditionalFormatting>
  <conditionalFormatting sqref="M14:N15">
    <cfRule type="cellIs" dxfId="266" priority="116" operator="equal">
      <formula>"NO"</formula>
    </cfRule>
  </conditionalFormatting>
  <conditionalFormatting sqref="M13:N13">
    <cfRule type="cellIs" dxfId="265" priority="115" operator="equal">
      <formula>"NO"</formula>
    </cfRule>
  </conditionalFormatting>
  <conditionalFormatting sqref="M18:N18">
    <cfRule type="cellIs" dxfId="264" priority="114" operator="equal">
      <formula>"NO"</formula>
    </cfRule>
  </conditionalFormatting>
  <conditionalFormatting sqref="M24">
    <cfRule type="cellIs" dxfId="263" priority="113" operator="equal">
      <formula>"NO"</formula>
    </cfRule>
  </conditionalFormatting>
  <conditionalFormatting sqref="M23:N23">
    <cfRule type="cellIs" dxfId="262" priority="112" operator="equal">
      <formula>"NO"</formula>
    </cfRule>
  </conditionalFormatting>
  <conditionalFormatting sqref="M19:M20">
    <cfRule type="cellIs" dxfId="261" priority="111" operator="equal">
      <formula>"NO"</formula>
    </cfRule>
  </conditionalFormatting>
  <conditionalFormatting sqref="M21">
    <cfRule type="cellIs" dxfId="260" priority="110" operator="equal">
      <formula>"NO"</formula>
    </cfRule>
  </conditionalFormatting>
  <conditionalFormatting sqref="N24">
    <cfRule type="cellIs" dxfId="259" priority="109" operator="equal">
      <formula>"NO"</formula>
    </cfRule>
  </conditionalFormatting>
  <conditionalFormatting sqref="M22">
    <cfRule type="cellIs" dxfId="258" priority="108" operator="equal">
      <formula>"NO"</formula>
    </cfRule>
  </conditionalFormatting>
  <conditionalFormatting sqref="M32">
    <cfRule type="cellIs" dxfId="257" priority="107" operator="equal">
      <formula>1</formula>
    </cfRule>
  </conditionalFormatting>
  <conditionalFormatting sqref="N19">
    <cfRule type="cellIs" dxfId="256" priority="106" operator="equal">
      <formula>"NO"</formula>
    </cfRule>
  </conditionalFormatting>
  <conditionalFormatting sqref="N21">
    <cfRule type="cellIs" dxfId="255" priority="104" operator="equal">
      <formula>"NO"</formula>
    </cfRule>
  </conditionalFormatting>
  <conditionalFormatting sqref="N20">
    <cfRule type="cellIs" dxfId="254" priority="105" operator="equal">
      <formula>"NO"</formula>
    </cfRule>
  </conditionalFormatting>
  <conditionalFormatting sqref="N22">
    <cfRule type="cellIs" dxfId="253" priority="103" operator="equal">
      <formula>"NO"</formula>
    </cfRule>
  </conditionalFormatting>
  <conditionalFormatting sqref="N32">
    <cfRule type="cellIs" dxfId="252" priority="102" operator="equal">
      <formula>1</formula>
    </cfRule>
  </conditionalFormatting>
  <conditionalFormatting sqref="M16:N16">
    <cfRule type="cellIs" dxfId="251" priority="101" operator="equal">
      <formula>"NO"</formula>
    </cfRule>
  </conditionalFormatting>
  <conditionalFormatting sqref="M17">
    <cfRule type="cellIs" dxfId="250" priority="100" operator="equal">
      <formula>"NO"</formula>
    </cfRule>
  </conditionalFormatting>
  <conditionalFormatting sqref="N17">
    <cfRule type="cellIs" dxfId="249" priority="99" operator="equal">
      <formula>"NO"</formula>
    </cfRule>
  </conditionalFormatting>
  <conditionalFormatting sqref="M26:N26">
    <cfRule type="cellIs" dxfId="248" priority="98" operator="equal">
      <formula>"NO HABIL"</formula>
    </cfRule>
  </conditionalFormatting>
  <conditionalFormatting sqref="O26:P26">
    <cfRule type="cellIs" dxfId="247" priority="79" operator="equal">
      <formula>"NO HABIL"</formula>
    </cfRule>
  </conditionalFormatting>
  <conditionalFormatting sqref="O14:P15">
    <cfRule type="cellIs" dxfId="246" priority="97" operator="equal">
      <formula>"NO"</formula>
    </cfRule>
  </conditionalFormatting>
  <conditionalFormatting sqref="O13:P13">
    <cfRule type="cellIs" dxfId="245" priority="96" operator="equal">
      <formula>"NO"</formula>
    </cfRule>
  </conditionalFormatting>
  <conditionalFormatting sqref="O18:P18">
    <cfRule type="cellIs" dxfId="244" priority="95" operator="equal">
      <formula>"NO"</formula>
    </cfRule>
  </conditionalFormatting>
  <conditionalFormatting sqref="O24">
    <cfRule type="cellIs" dxfId="243" priority="94" operator="equal">
      <formula>"NO"</formula>
    </cfRule>
  </conditionalFormatting>
  <conditionalFormatting sqref="O23:P23">
    <cfRule type="cellIs" dxfId="242" priority="93" operator="equal">
      <formula>"NO"</formula>
    </cfRule>
  </conditionalFormatting>
  <conditionalFormatting sqref="O19:O20">
    <cfRule type="cellIs" dxfId="241" priority="92" operator="equal">
      <formula>"NO"</formula>
    </cfRule>
  </conditionalFormatting>
  <conditionalFormatting sqref="O21">
    <cfRule type="cellIs" dxfId="240" priority="91" operator="equal">
      <formula>"NO"</formula>
    </cfRule>
  </conditionalFormatting>
  <conditionalFormatting sqref="P24">
    <cfRule type="cellIs" dxfId="239" priority="90" operator="equal">
      <formula>"NO"</formula>
    </cfRule>
  </conditionalFormatting>
  <conditionalFormatting sqref="O22">
    <cfRule type="cellIs" dxfId="238" priority="89" operator="equal">
      <formula>"NO"</formula>
    </cfRule>
  </conditionalFormatting>
  <conditionalFormatting sqref="O32">
    <cfRule type="cellIs" dxfId="237" priority="88" operator="equal">
      <formula>1</formula>
    </cfRule>
  </conditionalFormatting>
  <conditionalFormatting sqref="P19">
    <cfRule type="cellIs" dxfId="236" priority="87" operator="equal">
      <formula>"NO"</formula>
    </cfRule>
  </conditionalFormatting>
  <conditionalFormatting sqref="P21">
    <cfRule type="cellIs" dxfId="235" priority="85" operator="equal">
      <formula>"NO"</formula>
    </cfRule>
  </conditionalFormatting>
  <conditionalFormatting sqref="P20">
    <cfRule type="cellIs" dxfId="234" priority="86" operator="equal">
      <formula>"NO"</formula>
    </cfRule>
  </conditionalFormatting>
  <conditionalFormatting sqref="P22">
    <cfRule type="cellIs" dxfId="233" priority="84" operator="equal">
      <formula>"NO"</formula>
    </cfRule>
  </conditionalFormatting>
  <conditionalFormatting sqref="P32">
    <cfRule type="cellIs" dxfId="232" priority="83" operator="equal">
      <formula>1</formula>
    </cfRule>
  </conditionalFormatting>
  <conditionalFormatting sqref="O16:P16">
    <cfRule type="cellIs" dxfId="231" priority="82" operator="equal">
      <formula>"NO"</formula>
    </cfRule>
  </conditionalFormatting>
  <conditionalFormatting sqref="O17">
    <cfRule type="cellIs" dxfId="230" priority="81" operator="equal">
      <formula>"NO"</formula>
    </cfRule>
  </conditionalFormatting>
  <conditionalFormatting sqref="P17">
    <cfRule type="cellIs" dxfId="229" priority="80" operator="equal">
      <formula>"NO"</formula>
    </cfRule>
  </conditionalFormatting>
  <conditionalFormatting sqref="Q26:R26">
    <cfRule type="cellIs" dxfId="228" priority="60" operator="equal">
      <formula>"NO HABIL"</formula>
    </cfRule>
  </conditionalFormatting>
  <conditionalFormatting sqref="S26:T26">
    <cfRule type="cellIs" dxfId="227" priority="41" operator="equal">
      <formula>"NO HABIL"</formula>
    </cfRule>
  </conditionalFormatting>
  <conditionalFormatting sqref="Q14:R15">
    <cfRule type="cellIs" dxfId="226" priority="78" operator="equal">
      <formula>"NO"</formula>
    </cfRule>
  </conditionalFormatting>
  <conditionalFormatting sqref="Q13:R13">
    <cfRule type="cellIs" dxfId="225" priority="77" operator="equal">
      <formula>"NO"</formula>
    </cfRule>
  </conditionalFormatting>
  <conditionalFormatting sqref="Q18:R18">
    <cfRule type="cellIs" dxfId="224" priority="76" operator="equal">
      <formula>"NO"</formula>
    </cfRule>
  </conditionalFormatting>
  <conditionalFormatting sqref="Q24">
    <cfRule type="cellIs" dxfId="223" priority="75" operator="equal">
      <formula>"NO"</formula>
    </cfRule>
  </conditionalFormatting>
  <conditionalFormatting sqref="Q23:R23">
    <cfRule type="cellIs" dxfId="222" priority="74" operator="equal">
      <formula>"NO"</formula>
    </cfRule>
  </conditionalFormatting>
  <conditionalFormatting sqref="Q19:Q20">
    <cfRule type="cellIs" dxfId="221" priority="73" operator="equal">
      <formula>"NO"</formula>
    </cfRule>
  </conditionalFormatting>
  <conditionalFormatting sqref="Q21">
    <cfRule type="cellIs" dxfId="220" priority="72" operator="equal">
      <formula>"NO"</formula>
    </cfRule>
  </conditionalFormatting>
  <conditionalFormatting sqref="R24">
    <cfRule type="cellIs" dxfId="219" priority="71" operator="equal">
      <formula>"NO"</formula>
    </cfRule>
  </conditionalFormatting>
  <conditionalFormatting sqref="Q22">
    <cfRule type="cellIs" dxfId="218" priority="70" operator="equal">
      <formula>"NO"</formula>
    </cfRule>
  </conditionalFormatting>
  <conditionalFormatting sqref="Q32">
    <cfRule type="cellIs" dxfId="217" priority="69" operator="equal">
      <formula>1</formula>
    </cfRule>
  </conditionalFormatting>
  <conditionalFormatting sqref="R19">
    <cfRule type="cellIs" dxfId="216" priority="68" operator="equal">
      <formula>"NO"</formula>
    </cfRule>
  </conditionalFormatting>
  <conditionalFormatting sqref="R21">
    <cfRule type="cellIs" dxfId="215" priority="66" operator="equal">
      <formula>"NO"</formula>
    </cfRule>
  </conditionalFormatting>
  <conditionalFormatting sqref="R20">
    <cfRule type="cellIs" dxfId="214" priority="67" operator="equal">
      <formula>"NO"</formula>
    </cfRule>
  </conditionalFormatting>
  <conditionalFormatting sqref="R22">
    <cfRule type="cellIs" dxfId="213" priority="65" operator="equal">
      <formula>"NO"</formula>
    </cfRule>
  </conditionalFormatting>
  <conditionalFormatting sqref="R32">
    <cfRule type="cellIs" dxfId="212" priority="64" operator="equal">
      <formula>1</formula>
    </cfRule>
  </conditionalFormatting>
  <conditionalFormatting sqref="Q16:R16">
    <cfRule type="cellIs" dxfId="211" priority="63" operator="equal">
      <formula>"NO"</formula>
    </cfRule>
  </conditionalFormatting>
  <conditionalFormatting sqref="Q17">
    <cfRule type="cellIs" dxfId="210" priority="62" operator="equal">
      <formula>"NO"</formula>
    </cfRule>
  </conditionalFormatting>
  <conditionalFormatting sqref="R17">
    <cfRule type="cellIs" dxfId="209" priority="61" operator="equal">
      <formula>"NO"</formula>
    </cfRule>
  </conditionalFormatting>
  <conditionalFormatting sqref="S14:T15">
    <cfRule type="cellIs" dxfId="208" priority="59" operator="equal">
      <formula>"NO"</formula>
    </cfRule>
  </conditionalFormatting>
  <conditionalFormatting sqref="S13:T13">
    <cfRule type="cellIs" dxfId="207" priority="58" operator="equal">
      <formula>"NO"</formula>
    </cfRule>
  </conditionalFormatting>
  <conditionalFormatting sqref="S18:T18">
    <cfRule type="cellIs" dxfId="206" priority="57" operator="equal">
      <formula>"NO"</formula>
    </cfRule>
  </conditionalFormatting>
  <conditionalFormatting sqref="S24">
    <cfRule type="cellIs" dxfId="205" priority="56" operator="equal">
      <formula>"NO"</formula>
    </cfRule>
  </conditionalFormatting>
  <conditionalFormatting sqref="S23:T23">
    <cfRule type="cellIs" dxfId="204" priority="55" operator="equal">
      <formula>"NO"</formula>
    </cfRule>
  </conditionalFormatting>
  <conditionalFormatting sqref="S19:S20">
    <cfRule type="cellIs" dxfId="203" priority="54" operator="equal">
      <formula>"NO"</formula>
    </cfRule>
  </conditionalFormatting>
  <conditionalFormatting sqref="S21">
    <cfRule type="cellIs" dxfId="202" priority="53" operator="equal">
      <formula>"NO"</formula>
    </cfRule>
  </conditionalFormatting>
  <conditionalFormatting sqref="T24">
    <cfRule type="cellIs" dxfId="201" priority="52" operator="equal">
      <formula>"NO"</formula>
    </cfRule>
  </conditionalFormatting>
  <conditionalFormatting sqref="S22">
    <cfRule type="cellIs" dxfId="200" priority="51" operator="equal">
      <formula>"NO"</formula>
    </cfRule>
  </conditionalFormatting>
  <conditionalFormatting sqref="S32">
    <cfRule type="cellIs" dxfId="199" priority="50" operator="equal">
      <formula>1</formula>
    </cfRule>
  </conditionalFormatting>
  <conditionalFormatting sqref="T19">
    <cfRule type="cellIs" dxfId="198" priority="49" operator="equal">
      <formula>"NO"</formula>
    </cfRule>
  </conditionalFormatting>
  <conditionalFormatting sqref="T21">
    <cfRule type="cellIs" dxfId="197" priority="47" operator="equal">
      <formula>"NO"</formula>
    </cfRule>
  </conditionalFormatting>
  <conditionalFormatting sqref="T20">
    <cfRule type="cellIs" dxfId="196" priority="48" operator="equal">
      <formula>"NO"</formula>
    </cfRule>
  </conditionalFormatting>
  <conditionalFormatting sqref="T22">
    <cfRule type="cellIs" dxfId="195" priority="46" operator="equal">
      <formula>"NO"</formula>
    </cfRule>
  </conditionalFormatting>
  <conditionalFormatting sqref="T32">
    <cfRule type="cellIs" dxfId="194" priority="45" operator="equal">
      <formula>1</formula>
    </cfRule>
  </conditionalFormatting>
  <conditionalFormatting sqref="S16:T16">
    <cfRule type="cellIs" dxfId="193" priority="44" operator="equal">
      <formula>"NO"</formula>
    </cfRule>
  </conditionalFormatting>
  <conditionalFormatting sqref="S17">
    <cfRule type="cellIs" dxfId="192" priority="43" operator="equal">
      <formula>"NO"</formula>
    </cfRule>
  </conditionalFormatting>
  <conditionalFormatting sqref="T17">
    <cfRule type="cellIs" dxfId="191" priority="42" operator="equal">
      <formula>"NO"</formula>
    </cfRule>
  </conditionalFormatting>
  <conditionalFormatting sqref="U26:V26">
    <cfRule type="cellIs" dxfId="190" priority="21" operator="equal">
      <formula>"NO HABIL"</formula>
    </cfRule>
  </conditionalFormatting>
  <conditionalFormatting sqref="U14:V15">
    <cfRule type="cellIs" dxfId="189" priority="40" operator="equal">
      <formula>"NO"</formula>
    </cfRule>
  </conditionalFormatting>
  <conditionalFormatting sqref="U13:V13">
    <cfRule type="cellIs" dxfId="188" priority="39" operator="equal">
      <formula>"NO"</formula>
    </cfRule>
  </conditionalFormatting>
  <conditionalFormatting sqref="U18:V18">
    <cfRule type="cellIs" dxfId="187" priority="38" operator="equal">
      <formula>"NO"</formula>
    </cfRule>
  </conditionalFormatting>
  <conditionalFormatting sqref="U24">
    <cfRule type="cellIs" dxfId="186" priority="37" operator="equal">
      <formula>"NO"</formula>
    </cfRule>
  </conditionalFormatting>
  <conditionalFormatting sqref="U23:V23">
    <cfRule type="cellIs" dxfId="185" priority="36" operator="equal">
      <formula>"NO"</formula>
    </cfRule>
  </conditionalFormatting>
  <conditionalFormatting sqref="U19:U20">
    <cfRule type="cellIs" dxfId="184" priority="35" operator="equal">
      <formula>"NO"</formula>
    </cfRule>
  </conditionalFormatting>
  <conditionalFormatting sqref="U21">
    <cfRule type="cellIs" dxfId="183" priority="34" operator="equal">
      <formula>"NO"</formula>
    </cfRule>
  </conditionalFormatting>
  <conditionalFormatting sqref="V24">
    <cfRule type="cellIs" dxfId="182" priority="33" operator="equal">
      <formula>"NO"</formula>
    </cfRule>
  </conditionalFormatting>
  <conditionalFormatting sqref="U22">
    <cfRule type="cellIs" dxfId="181" priority="32" operator="equal">
      <formula>"NO"</formula>
    </cfRule>
  </conditionalFormatting>
  <conditionalFormatting sqref="U32">
    <cfRule type="cellIs" dxfId="180" priority="31" operator="equal">
      <formula>1</formula>
    </cfRule>
  </conditionalFormatting>
  <conditionalFormatting sqref="V19">
    <cfRule type="cellIs" dxfId="179" priority="30" operator="equal">
      <formula>"NO"</formula>
    </cfRule>
  </conditionalFormatting>
  <conditionalFormatting sqref="V21">
    <cfRule type="cellIs" dxfId="178" priority="28" operator="equal">
      <formula>"NO"</formula>
    </cfRule>
  </conditionalFormatting>
  <conditionalFormatting sqref="V20">
    <cfRule type="cellIs" dxfId="177" priority="29" operator="equal">
      <formula>"NO"</formula>
    </cfRule>
  </conditionalFormatting>
  <conditionalFormatting sqref="V22">
    <cfRule type="cellIs" dxfId="176" priority="27" operator="equal">
      <formula>"NO"</formula>
    </cfRule>
  </conditionalFormatting>
  <conditionalFormatting sqref="V32">
    <cfRule type="cellIs" dxfId="175" priority="26" operator="equal">
      <formula>1</formula>
    </cfRule>
  </conditionalFormatting>
  <conditionalFormatting sqref="U16:V16">
    <cfRule type="cellIs" dxfId="174" priority="25" operator="equal">
      <formula>"NO"</formula>
    </cfRule>
  </conditionalFormatting>
  <conditionalFormatting sqref="U17">
    <cfRule type="cellIs" dxfId="173" priority="24" operator="equal">
      <formula>"NO"</formula>
    </cfRule>
  </conditionalFormatting>
  <conditionalFormatting sqref="V17">
    <cfRule type="cellIs" dxfId="172" priority="23" operator="equal">
      <formula>"NO"</formula>
    </cfRule>
  </conditionalFormatting>
  <conditionalFormatting sqref="W26:X26">
    <cfRule type="cellIs" dxfId="171" priority="2" operator="equal">
      <formula>"NO HABIL"</formula>
    </cfRule>
  </conditionalFormatting>
  <conditionalFormatting sqref="W14:X15">
    <cfRule type="cellIs" dxfId="170" priority="20" operator="equal">
      <formula>"NO"</formula>
    </cfRule>
  </conditionalFormatting>
  <conditionalFormatting sqref="W13:X13">
    <cfRule type="cellIs" dxfId="169" priority="19" operator="equal">
      <formula>"NO"</formula>
    </cfRule>
  </conditionalFormatting>
  <conditionalFormatting sqref="W18:X18">
    <cfRule type="cellIs" dxfId="168" priority="18" operator="equal">
      <formula>"NO"</formula>
    </cfRule>
  </conditionalFormatting>
  <conditionalFormatting sqref="W24">
    <cfRule type="cellIs" dxfId="167" priority="17" operator="equal">
      <formula>"NO"</formula>
    </cfRule>
  </conditionalFormatting>
  <conditionalFormatting sqref="W23:X23">
    <cfRule type="cellIs" dxfId="166" priority="16" operator="equal">
      <formula>"NO"</formula>
    </cfRule>
  </conditionalFormatting>
  <conditionalFormatting sqref="W19:W20">
    <cfRule type="cellIs" dxfId="165" priority="15" operator="equal">
      <formula>"NO"</formula>
    </cfRule>
  </conditionalFormatting>
  <conditionalFormatting sqref="W21">
    <cfRule type="cellIs" dxfId="164" priority="14" operator="equal">
      <formula>"NO"</formula>
    </cfRule>
  </conditionalFormatting>
  <conditionalFormatting sqref="X24">
    <cfRule type="cellIs" dxfId="163" priority="13" operator="equal">
      <formula>"NO"</formula>
    </cfRule>
  </conditionalFormatting>
  <conditionalFormatting sqref="W22">
    <cfRule type="cellIs" dxfId="162" priority="12" operator="equal">
      <formula>"NO"</formula>
    </cfRule>
  </conditionalFormatting>
  <conditionalFormatting sqref="W32">
    <cfRule type="cellIs" dxfId="161" priority="11" operator="equal">
      <formula>1</formula>
    </cfRule>
  </conditionalFormatting>
  <conditionalFormatting sqref="X19">
    <cfRule type="cellIs" dxfId="160" priority="10" operator="equal">
      <formula>"NO"</formula>
    </cfRule>
  </conditionalFormatting>
  <conditionalFormatting sqref="X21">
    <cfRule type="cellIs" dxfId="159" priority="8" operator="equal">
      <formula>"NO"</formula>
    </cfRule>
  </conditionalFormatting>
  <conditionalFormatting sqref="X20">
    <cfRule type="cellIs" dxfId="158" priority="9" operator="equal">
      <formula>"NO"</formula>
    </cfRule>
  </conditionalFormatting>
  <conditionalFormatting sqref="X22">
    <cfRule type="cellIs" dxfId="157" priority="7" operator="equal">
      <formula>"NO"</formula>
    </cfRule>
  </conditionalFormatting>
  <conditionalFormatting sqref="X32">
    <cfRule type="cellIs" dxfId="156" priority="6" operator="equal">
      <formula>1</formula>
    </cfRule>
  </conditionalFormatting>
  <conditionalFormatting sqref="W16:X16">
    <cfRule type="cellIs" dxfId="155" priority="5" operator="equal">
      <formula>"NO"</formula>
    </cfRule>
  </conditionalFormatting>
  <conditionalFormatting sqref="W17">
    <cfRule type="cellIs" dxfId="154" priority="4" operator="equal">
      <formula>"NO"</formula>
    </cfRule>
  </conditionalFormatting>
  <conditionalFormatting sqref="X17">
    <cfRule type="cellIs" dxfId="153" priority="3" operator="equal">
      <formula>"NO"</formula>
    </cfRule>
  </conditionalFormatting>
  <conditionalFormatting sqref="K26:L26">
    <cfRule type="cellIs" dxfId="152" priority="1" operator="equal">
      <formula>"NO HABIL"</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1"/>
  <sheetViews>
    <sheetView zoomScale="70" zoomScaleNormal="70" workbookViewId="0">
      <pane xSplit="5" ySplit="4" topLeftCell="F5" activePane="bottomRight" state="frozen"/>
      <selection pane="topRight" activeCell="F1" sqref="F1"/>
      <selection pane="bottomLeft" activeCell="A5" sqref="A5"/>
      <selection pane="bottomRight" activeCell="D6" sqref="D6"/>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 min="22" max="22" width="8.7109375" style="48" customWidth="1"/>
    <col min="23" max="24" width="20.7109375" style="48" customWidth="1"/>
    <col min="25" max="25" width="3.28515625" customWidth="1"/>
    <col min="26" max="26" width="8.7109375" style="48" customWidth="1"/>
    <col min="27" max="28" width="20.7109375" style="48" customWidth="1"/>
    <col min="29" max="29" width="3.28515625" customWidth="1"/>
    <col min="30" max="30" width="8.7109375" style="48" customWidth="1"/>
    <col min="31" max="32" width="20.7109375" style="48" customWidth="1"/>
    <col min="33" max="33" width="3.28515625" customWidth="1"/>
    <col min="34" max="34" width="8.7109375" style="48" customWidth="1"/>
    <col min="35" max="36" width="20.7109375" style="48" customWidth="1"/>
    <col min="37" max="37" width="3.28515625" customWidth="1"/>
    <col min="38" max="38" width="8.7109375" style="48" customWidth="1"/>
    <col min="39" max="40" width="20.7109375" style="48" customWidth="1"/>
    <col min="41" max="41" width="3.28515625" customWidth="1"/>
    <col min="42" max="42" width="8.7109375" style="48" customWidth="1"/>
    <col min="43" max="44" width="20.7109375" style="48" customWidth="1"/>
    <col min="45" max="45" width="3.28515625" customWidth="1"/>
    <col min="46" max="46" width="8.7109375" style="48" customWidth="1"/>
    <col min="47" max="48" width="20.7109375" style="48" customWidth="1"/>
  </cols>
  <sheetData>
    <row r="1" spans="1:48" x14ac:dyDescent="0.25">
      <c r="G1" s="49"/>
      <c r="K1" s="49"/>
      <c r="O1" s="49"/>
      <c r="S1" s="49"/>
      <c r="W1" s="49"/>
      <c r="AA1" s="49"/>
      <c r="AE1" s="49"/>
      <c r="AI1" s="49"/>
      <c r="AM1" s="49"/>
      <c r="AQ1" s="49"/>
      <c r="AU1" s="49"/>
    </row>
    <row r="2" spans="1:48" x14ac:dyDescent="0.25">
      <c r="A2" s="399" t="s">
        <v>90</v>
      </c>
      <c r="B2" s="399"/>
      <c r="C2" s="50"/>
      <c r="D2" s="51" t="s">
        <v>91</v>
      </c>
      <c r="E2" s="50"/>
      <c r="F2" s="50"/>
      <c r="G2" s="51">
        <v>1</v>
      </c>
      <c r="H2" s="50"/>
      <c r="J2" s="50"/>
      <c r="K2" s="51">
        <v>2</v>
      </c>
      <c r="L2" s="50"/>
      <c r="N2" s="50"/>
      <c r="O2" s="51">
        <v>3</v>
      </c>
      <c r="P2" s="50"/>
      <c r="R2" s="50"/>
      <c r="S2" s="51">
        <v>4</v>
      </c>
      <c r="T2" s="50"/>
      <c r="V2" s="50"/>
      <c r="W2" s="51">
        <v>5</v>
      </c>
      <c r="X2" s="50"/>
      <c r="Z2" s="50"/>
      <c r="AA2" s="51">
        <v>6</v>
      </c>
      <c r="AB2" s="50"/>
      <c r="AD2" s="50"/>
      <c r="AE2" s="51">
        <v>7</v>
      </c>
      <c r="AF2" s="50"/>
      <c r="AH2" s="50"/>
      <c r="AI2" s="51">
        <v>8</v>
      </c>
      <c r="AJ2" s="50"/>
      <c r="AL2" s="50"/>
      <c r="AM2" s="51">
        <v>9</v>
      </c>
      <c r="AN2" s="50"/>
      <c r="AP2" s="50"/>
      <c r="AQ2" s="51">
        <v>10</v>
      </c>
      <c r="AR2" s="50"/>
      <c r="AT2" s="50"/>
      <c r="AU2" s="51">
        <v>11</v>
      </c>
      <c r="AV2" s="50"/>
    </row>
    <row r="3" spans="1:48" ht="25.5" x14ac:dyDescent="0.25">
      <c r="A3" s="399"/>
      <c r="B3" s="399"/>
      <c r="C3" s="52"/>
      <c r="D3" s="53" t="s">
        <v>170</v>
      </c>
      <c r="E3" s="52"/>
      <c r="F3" s="52"/>
      <c r="G3" s="53" t="str">
        <f>'VERIFICACION TECNICA'!C10</f>
        <v>YAMIL HAMDANN GONZALEZ</v>
      </c>
      <c r="H3" s="52"/>
      <c r="J3" s="52"/>
      <c r="K3" s="53" t="str">
        <f>+'VERIFICACION TECNICA'!E10</f>
        <v>CONSORCIO CPM-CERZ UC 019</v>
      </c>
      <c r="L3" s="52"/>
      <c r="N3" s="52"/>
      <c r="O3" s="53" t="str">
        <f>+'VERIFICACION TECNICA'!G10</f>
        <v>JULIAN LIZANDRO GONZALEZ CASAS</v>
      </c>
      <c r="P3" s="52"/>
      <c r="R3" s="52"/>
      <c r="S3" s="53" t="str">
        <f>+'VERIFICACION TECNICA'!I10</f>
        <v>CONSORCIO SAN JAVIER</v>
      </c>
      <c r="T3" s="52"/>
      <c r="V3" s="52"/>
      <c r="W3" s="53" t="str">
        <f>+'VERIFICACION TECNICA'!K10</f>
        <v>CONSORCIO UNICAUCA</v>
      </c>
      <c r="X3" s="52"/>
      <c r="Z3" s="52"/>
      <c r="AA3" s="53" t="str">
        <f>+'VERIFICACION TECNICA'!M10</f>
        <v>ARMANDO ESCOBAR ROJAS</v>
      </c>
      <c r="AB3" s="52"/>
      <c r="AD3" s="52"/>
      <c r="AE3" s="53" t="str">
        <f>'VERIFICACION TECNICA'!O10</f>
        <v>DIEGO REINEL FERNANDEZ</v>
      </c>
      <c r="AF3" s="52"/>
      <c r="AH3" s="52"/>
      <c r="AI3" s="53" t="str">
        <f>+'VERIFICACION TECNICA'!Q10</f>
        <v>INVERSIONES CLH SA</v>
      </c>
      <c r="AJ3" s="52"/>
      <c r="AL3" s="52"/>
      <c r="AM3" s="53" t="str">
        <f>+'VERIFICACION TECNICA'!S10</f>
        <v>ELEAZAR GIRALDO FAJURI</v>
      </c>
      <c r="AN3" s="52"/>
      <c r="AP3" s="52"/>
      <c r="AQ3" s="53" t="str">
        <f>+'VERIFICACION TECNICA'!U10</f>
        <v>CONSORCIO MC INGENIERIA</v>
      </c>
      <c r="AR3" s="52"/>
      <c r="AT3" s="52"/>
      <c r="AU3" s="53" t="str">
        <f>+'VERIFICACION TECNICA'!W10</f>
        <v>GRUPO AZER SAS EN REORGANIZACION</v>
      </c>
      <c r="AV3" s="52"/>
    </row>
    <row r="4" spans="1:48" x14ac:dyDescent="0.25">
      <c r="C4" s="54"/>
      <c r="E4" s="54"/>
      <c r="F4" s="54"/>
      <c r="G4" s="55"/>
      <c r="H4" s="54"/>
      <c r="J4" s="54"/>
      <c r="K4" s="55"/>
      <c r="L4" s="54"/>
      <c r="N4" s="54"/>
      <c r="O4" s="55"/>
      <c r="P4" s="54"/>
      <c r="R4" s="54"/>
      <c r="S4" s="55"/>
      <c r="T4" s="54"/>
      <c r="V4" s="54"/>
      <c r="W4" s="55"/>
      <c r="X4" s="54"/>
      <c r="Z4" s="54"/>
      <c r="AA4" s="55"/>
      <c r="AB4" s="54"/>
      <c r="AD4" s="54"/>
      <c r="AE4" s="55"/>
      <c r="AF4" s="54"/>
      <c r="AH4" s="54"/>
      <c r="AI4" s="55"/>
      <c r="AJ4" s="54"/>
      <c r="AL4" s="54"/>
      <c r="AM4" s="55"/>
      <c r="AN4" s="54"/>
      <c r="AP4" s="54"/>
      <c r="AQ4" s="55"/>
      <c r="AR4" s="54"/>
      <c r="AT4" s="54"/>
      <c r="AU4" s="55"/>
      <c r="AV4" s="54"/>
    </row>
    <row r="5" spans="1:48" x14ac:dyDescent="0.25">
      <c r="A5" s="56"/>
    </row>
    <row r="6" spans="1:48" x14ac:dyDescent="0.25">
      <c r="A6" s="400" t="s">
        <v>92</v>
      </c>
      <c r="B6" s="401"/>
      <c r="D6" s="104">
        <v>2429123643</v>
      </c>
      <c r="F6" s="102" t="s">
        <v>95</v>
      </c>
      <c r="G6" s="57">
        <f>SUM(G12:G13)</f>
        <v>3250271001</v>
      </c>
      <c r="H6" s="55"/>
      <c r="J6" s="102" t="s">
        <v>95</v>
      </c>
      <c r="K6" s="57">
        <f>SUM(K12:K13)</f>
        <v>3588473620</v>
      </c>
      <c r="L6" s="55"/>
      <c r="N6" s="102" t="s">
        <v>95</v>
      </c>
      <c r="O6" s="57">
        <f>SUM(O12:O13)</f>
        <v>2819080310</v>
      </c>
      <c r="P6" s="55"/>
      <c r="R6" s="102" t="s">
        <v>95</v>
      </c>
      <c r="S6" s="57">
        <f>SUM(S12:S13)</f>
        <v>660088682</v>
      </c>
      <c r="T6" s="55"/>
      <c r="V6" s="102" t="s">
        <v>95</v>
      </c>
      <c r="W6" s="57">
        <f>SUM(W12:W13)</f>
        <v>2783150098</v>
      </c>
      <c r="X6" s="55"/>
      <c r="Z6" s="102" t="s">
        <v>95</v>
      </c>
      <c r="AA6" s="57">
        <f>SUM(AA12:AA13)</f>
        <v>0</v>
      </c>
      <c r="AB6" s="55"/>
      <c r="AD6" s="102" t="s">
        <v>95</v>
      </c>
      <c r="AE6" s="57">
        <f>SUM(AE12:AE13)</f>
        <v>4455010450</v>
      </c>
      <c r="AF6" s="55"/>
      <c r="AH6" s="102" t="s">
        <v>95</v>
      </c>
      <c r="AI6" s="57">
        <f>SUM(AI12:AI13)</f>
        <v>3683061095</v>
      </c>
      <c r="AJ6" s="55"/>
      <c r="AL6" s="102" t="s">
        <v>95</v>
      </c>
      <c r="AM6" s="57">
        <f>SUM(AM12:AM13)</f>
        <v>2626408488</v>
      </c>
      <c r="AN6" s="55"/>
      <c r="AP6" s="102" t="s">
        <v>95</v>
      </c>
      <c r="AQ6" s="57">
        <f>SUM(AQ12:AQ13)</f>
        <v>2467317185</v>
      </c>
      <c r="AR6" s="55"/>
      <c r="AT6" s="102" t="s">
        <v>95</v>
      </c>
      <c r="AU6" s="57">
        <f>SUM(AU12:AU13)</f>
        <v>7496138222</v>
      </c>
      <c r="AV6" s="55"/>
    </row>
    <row r="7" spans="1:48" x14ac:dyDescent="0.25">
      <c r="A7" s="56"/>
      <c r="B7" s="56"/>
      <c r="D7" s="101"/>
      <c r="G7" s="101"/>
      <c r="H7" s="55"/>
      <c r="K7" s="101"/>
      <c r="L7" s="55"/>
      <c r="O7" s="101"/>
      <c r="P7" s="55"/>
      <c r="S7" s="101"/>
      <c r="T7" s="55"/>
      <c r="W7" s="101"/>
      <c r="X7" s="55"/>
      <c r="AA7" s="101"/>
      <c r="AB7" s="55"/>
      <c r="AE7" s="101"/>
      <c r="AF7" s="55"/>
      <c r="AI7" s="101"/>
      <c r="AJ7" s="55"/>
      <c r="AM7" s="101"/>
      <c r="AN7" s="55"/>
      <c r="AQ7" s="101"/>
      <c r="AR7" s="55"/>
      <c r="AU7" s="101"/>
      <c r="AV7" s="55"/>
    </row>
    <row r="8" spans="1:48" x14ac:dyDescent="0.25">
      <c r="A8" s="400" t="s">
        <v>160</v>
      </c>
      <c r="B8" s="401"/>
      <c r="D8" s="104">
        <f>+ROUND(D6*0.3,0)</f>
        <v>728737093</v>
      </c>
      <c r="F8" s="102" t="s">
        <v>93</v>
      </c>
      <c r="G8" s="105">
        <f>+SUMIF(F$17:F$135,F8,G$17:G$135)</f>
        <v>3250271001</v>
      </c>
      <c r="H8" s="55" t="s">
        <v>89</v>
      </c>
      <c r="J8" s="102" t="s">
        <v>93</v>
      </c>
      <c r="K8" s="105">
        <f>+SUMIF(J$17:J$135,J8,K$17:K$135)</f>
        <v>1178479176</v>
      </c>
      <c r="L8" s="55" t="s">
        <v>89</v>
      </c>
      <c r="N8" s="102" t="s">
        <v>93</v>
      </c>
      <c r="O8" s="105">
        <f>+SUMIF(N$17:N$135,N8,O$17:O$135)</f>
        <v>2819080310</v>
      </c>
      <c r="P8" s="55" t="s">
        <v>89</v>
      </c>
      <c r="R8" s="102" t="s">
        <v>93</v>
      </c>
      <c r="S8" s="105">
        <f>+SUMIF(R$17:R$135,R8,S$17:S$135)</f>
        <v>0</v>
      </c>
      <c r="T8" s="55" t="s">
        <v>244</v>
      </c>
      <c r="V8" s="102" t="s">
        <v>134</v>
      </c>
      <c r="W8" s="105">
        <f>+SUMIF(V$17:V$135,V8,W$17:W$135)</f>
        <v>1087371916</v>
      </c>
      <c r="X8" s="55" t="s">
        <v>89</v>
      </c>
      <c r="Z8" s="102" t="s">
        <v>93</v>
      </c>
      <c r="AA8" s="105">
        <f>+SUMIF(Z$17:Z$135,Z8,AA$17:AA$135)</f>
        <v>0</v>
      </c>
      <c r="AB8" s="55" t="s">
        <v>244</v>
      </c>
      <c r="AD8" s="102" t="s">
        <v>93</v>
      </c>
      <c r="AE8" s="105">
        <f>+SUMIF(AD$17:AD$135,AD8,AE$17:AE$135)</f>
        <v>4455010450</v>
      </c>
      <c r="AF8" s="55" t="s">
        <v>89</v>
      </c>
      <c r="AH8" s="102" t="s">
        <v>93</v>
      </c>
      <c r="AI8" s="105">
        <f>+SUMIF(AH$17:AH$135,AH8,AI$17:AI$135)</f>
        <v>3683061095</v>
      </c>
      <c r="AJ8" s="55" t="s">
        <v>89</v>
      </c>
      <c r="AL8" s="102" t="s">
        <v>93</v>
      </c>
      <c r="AM8" s="105">
        <f>+SUMIF(AL$17:AL$135,AL8,AM$17:AM$135)</f>
        <v>2626408488</v>
      </c>
      <c r="AN8" s="55" t="s">
        <v>89</v>
      </c>
      <c r="AP8" s="102" t="s">
        <v>134</v>
      </c>
      <c r="AQ8" s="105">
        <f>+SUMIF(AP$17:AP$135,AP8,AQ$17:AQ$135)</f>
        <v>911401485</v>
      </c>
      <c r="AR8" s="55" t="s">
        <v>89</v>
      </c>
      <c r="AT8" s="102" t="s">
        <v>93</v>
      </c>
      <c r="AU8" s="105">
        <f>+SUMIF(AT$17:AT$135,AT8,AU$17:AU$135)</f>
        <v>7496138222</v>
      </c>
      <c r="AV8" s="55" t="s">
        <v>89</v>
      </c>
    </row>
    <row r="9" spans="1:48" x14ac:dyDescent="0.25">
      <c r="A9" s="56"/>
      <c r="B9" s="56"/>
      <c r="D9" s="101"/>
      <c r="G9" s="101"/>
      <c r="H9" s="55"/>
      <c r="K9" s="101"/>
      <c r="L9" s="55"/>
      <c r="O9" s="101"/>
      <c r="P9" s="55"/>
      <c r="S9" s="101"/>
      <c r="T9" s="55"/>
      <c r="W9" s="101"/>
      <c r="X9" s="55"/>
      <c r="AA9" s="101"/>
      <c r="AB9" s="55"/>
      <c r="AE9" s="101"/>
      <c r="AF9" s="55"/>
      <c r="AI9" s="101"/>
      <c r="AJ9" s="55"/>
      <c r="AM9" s="101"/>
      <c r="AN9" s="55"/>
      <c r="AQ9" s="101"/>
      <c r="AR9" s="55"/>
      <c r="AU9" s="101"/>
      <c r="AV9" s="55"/>
    </row>
    <row r="10" spans="1:48" x14ac:dyDescent="0.25">
      <c r="A10" s="402" t="s">
        <v>207</v>
      </c>
      <c r="B10" s="402"/>
      <c r="D10" s="403">
        <v>0.3</v>
      </c>
      <c r="F10" s="102">
        <v>1</v>
      </c>
      <c r="G10" s="103">
        <v>1</v>
      </c>
      <c r="H10" s="55" t="s">
        <v>89</v>
      </c>
      <c r="J10" s="102">
        <v>1</v>
      </c>
      <c r="K10" s="103">
        <v>0.5</v>
      </c>
      <c r="L10" s="55"/>
      <c r="N10" s="102">
        <v>1</v>
      </c>
      <c r="O10" s="103">
        <v>1</v>
      </c>
      <c r="P10" s="55" t="s">
        <v>89</v>
      </c>
      <c r="R10" s="102">
        <v>1</v>
      </c>
      <c r="S10" s="103">
        <v>0.7</v>
      </c>
      <c r="T10" s="55"/>
      <c r="V10" s="102">
        <v>1</v>
      </c>
      <c r="W10" s="103">
        <v>0.6</v>
      </c>
      <c r="X10" s="55" t="s">
        <v>89</v>
      </c>
      <c r="Z10" s="102">
        <v>1</v>
      </c>
      <c r="AA10" s="103">
        <v>1</v>
      </c>
      <c r="AB10" s="55" t="s">
        <v>89</v>
      </c>
      <c r="AD10" s="102">
        <v>1</v>
      </c>
      <c r="AE10" s="103">
        <v>1</v>
      </c>
      <c r="AF10" s="55" t="s">
        <v>89</v>
      </c>
      <c r="AH10" s="102">
        <v>1</v>
      </c>
      <c r="AI10" s="103">
        <v>1</v>
      </c>
      <c r="AJ10" s="55" t="s">
        <v>89</v>
      </c>
      <c r="AL10" s="102">
        <v>1</v>
      </c>
      <c r="AM10" s="103">
        <v>1</v>
      </c>
      <c r="AN10" s="55" t="s">
        <v>89</v>
      </c>
      <c r="AP10" s="102">
        <v>1</v>
      </c>
      <c r="AQ10" s="103">
        <v>0.7</v>
      </c>
      <c r="AR10" s="55" t="s">
        <v>89</v>
      </c>
      <c r="AT10" s="102">
        <v>1</v>
      </c>
      <c r="AU10" s="103">
        <v>1</v>
      </c>
      <c r="AV10" s="55" t="s">
        <v>89</v>
      </c>
    </row>
    <row r="11" spans="1:48" x14ac:dyDescent="0.25">
      <c r="A11" s="402"/>
      <c r="B11" s="402"/>
      <c r="D11" s="403"/>
      <c r="F11" s="102">
        <v>2</v>
      </c>
      <c r="G11" s="103"/>
      <c r="H11" s="55"/>
      <c r="J11" s="102">
        <v>2</v>
      </c>
      <c r="K11" s="103">
        <v>0.5</v>
      </c>
      <c r="L11" s="55" t="s">
        <v>89</v>
      </c>
      <c r="N11" s="102">
        <v>2</v>
      </c>
      <c r="O11" s="103"/>
      <c r="P11" s="55"/>
      <c r="R11" s="102">
        <v>2</v>
      </c>
      <c r="S11" s="103">
        <v>0.3</v>
      </c>
      <c r="T11" s="55" t="s">
        <v>244</v>
      </c>
      <c r="V11" s="102">
        <v>2</v>
      </c>
      <c r="W11" s="103">
        <v>0.4</v>
      </c>
      <c r="X11" s="55"/>
      <c r="Z11" s="102">
        <v>2</v>
      </c>
      <c r="AA11" s="103"/>
      <c r="AB11" s="55"/>
      <c r="AD11" s="102">
        <v>2</v>
      </c>
      <c r="AE11" s="103"/>
      <c r="AF11" s="55"/>
      <c r="AH11" s="102">
        <v>2</v>
      </c>
      <c r="AI11" s="103"/>
      <c r="AJ11" s="55"/>
      <c r="AL11" s="102">
        <v>2</v>
      </c>
      <c r="AM11" s="103"/>
      <c r="AN11" s="55"/>
      <c r="AP11" s="102">
        <v>2</v>
      </c>
      <c r="AQ11" s="103">
        <v>0.3</v>
      </c>
      <c r="AR11" s="55"/>
      <c r="AT11" s="102">
        <v>2</v>
      </c>
      <c r="AU11" s="103"/>
      <c r="AV11" s="55"/>
    </row>
    <row r="12" spans="1:48" x14ac:dyDescent="0.25">
      <c r="A12" s="402" t="s">
        <v>118</v>
      </c>
      <c r="B12" s="402"/>
      <c r="D12" s="404">
        <f>40%*D6</f>
        <v>971649457.20000005</v>
      </c>
      <c r="F12" s="102" t="s">
        <v>93</v>
      </c>
      <c r="G12" s="105">
        <f>+SUMIF(F$17:F$135,F12,G$17:G$135)</f>
        <v>3250271001</v>
      </c>
      <c r="H12" s="55" t="s">
        <v>89</v>
      </c>
      <c r="J12" s="102" t="s">
        <v>93</v>
      </c>
      <c r="K12" s="105">
        <f>+SUMIF(J$17:J$135,J12,K$17:K$135)</f>
        <v>1178479176</v>
      </c>
      <c r="L12" s="55"/>
      <c r="N12" s="102" t="s">
        <v>93</v>
      </c>
      <c r="O12" s="105">
        <f>+SUMIF(N$17:N$135,N12,O$17:O$135)</f>
        <v>2819080310</v>
      </c>
      <c r="P12" s="55" t="s">
        <v>89</v>
      </c>
      <c r="R12" s="102" t="s">
        <v>93</v>
      </c>
      <c r="S12" s="105">
        <f>+SUMIF(R$17:R$135,R12,S$17:S$135)</f>
        <v>0</v>
      </c>
      <c r="T12" s="55"/>
      <c r="V12" s="102" t="s">
        <v>93</v>
      </c>
      <c r="W12" s="105">
        <f>+SUMIF(V$17:V$135,V12,W$17:W$135)</f>
        <v>1695778182</v>
      </c>
      <c r="X12" s="55" t="s">
        <v>89</v>
      </c>
      <c r="Z12" s="102" t="s">
        <v>93</v>
      </c>
      <c r="AA12" s="105">
        <f>+SUMIF(Z$17:Z$135,Z12,AA$17:AA$135)</f>
        <v>0</v>
      </c>
      <c r="AB12" s="55" t="s">
        <v>244</v>
      </c>
      <c r="AD12" s="102" t="s">
        <v>93</v>
      </c>
      <c r="AE12" s="105">
        <f>+SUMIF(AD$17:AD$135,AD12,AE$17:AE$135)</f>
        <v>4455010450</v>
      </c>
      <c r="AF12" s="55" t="s">
        <v>89</v>
      </c>
      <c r="AH12" s="102" t="s">
        <v>93</v>
      </c>
      <c r="AI12" s="105">
        <f>+SUMIF(AH$17:AH$135,AH12,AI$17:AI$135)</f>
        <v>3683061095</v>
      </c>
      <c r="AJ12" s="55" t="s">
        <v>89</v>
      </c>
      <c r="AL12" s="102" t="s">
        <v>93</v>
      </c>
      <c r="AM12" s="105">
        <f>+SUMIF(AL$17:AL$135,AL12,AM$17:AM$135)</f>
        <v>2626408488</v>
      </c>
      <c r="AN12" s="55" t="s">
        <v>89</v>
      </c>
      <c r="AP12" s="102" t="s">
        <v>93</v>
      </c>
      <c r="AQ12" s="105">
        <f>+SUMIF(AP$17:AP$135,AP12,AQ$17:AQ$135)</f>
        <v>1555915700</v>
      </c>
      <c r="AR12" s="55" t="s">
        <v>89</v>
      </c>
      <c r="AT12" s="102" t="s">
        <v>93</v>
      </c>
      <c r="AU12" s="105">
        <f>+SUMIF(AT$17:AT$135,AT12,AU$17:AU$135)</f>
        <v>7496138222</v>
      </c>
      <c r="AV12" s="55" t="s">
        <v>89</v>
      </c>
    </row>
    <row r="13" spans="1:48" x14ac:dyDescent="0.25">
      <c r="A13" s="402"/>
      <c r="B13" s="402"/>
      <c r="D13" s="404"/>
      <c r="F13" s="102" t="s">
        <v>134</v>
      </c>
      <c r="G13" s="105">
        <f>+SUMIF(F$17:F$135,F13,G$17:G$135)</f>
        <v>0</v>
      </c>
      <c r="H13" s="55"/>
      <c r="J13" s="102" t="s">
        <v>134</v>
      </c>
      <c r="K13" s="105">
        <f>+SUMIF(J$17:J$135,J13,K$17:K$135)</f>
        <v>2409994444</v>
      </c>
      <c r="L13" s="55" t="s">
        <v>89</v>
      </c>
      <c r="N13" s="102" t="s">
        <v>134</v>
      </c>
      <c r="O13" s="105">
        <f>+SUMIF(N$17:N$135,N13,O$17:O$135)</f>
        <v>0</v>
      </c>
      <c r="P13" s="55"/>
      <c r="R13" s="102" t="s">
        <v>134</v>
      </c>
      <c r="S13" s="105">
        <f>+SUMIF(R$17:R$135,R13,S$17:S$135)</f>
        <v>660088682</v>
      </c>
      <c r="T13" s="55" t="s">
        <v>244</v>
      </c>
      <c r="V13" s="102" t="s">
        <v>134</v>
      </c>
      <c r="W13" s="105">
        <f>+SUMIF(V$17:V$135,V13,W$17:W$135)</f>
        <v>1087371916</v>
      </c>
      <c r="X13" s="55"/>
      <c r="Z13" s="102" t="s">
        <v>134</v>
      </c>
      <c r="AA13" s="105">
        <f>+SUMIF(Z$17:Z$135,Z13,AA$17:AA$135)</f>
        <v>0</v>
      </c>
      <c r="AB13" s="55"/>
      <c r="AD13" s="102" t="s">
        <v>134</v>
      </c>
      <c r="AE13" s="105">
        <f>+SUMIF(AD$17:AD$135,AD13,AE$17:AE$135)</f>
        <v>0</v>
      </c>
      <c r="AF13" s="55"/>
      <c r="AH13" s="102" t="s">
        <v>134</v>
      </c>
      <c r="AI13" s="105">
        <f>+SUMIF(AH$17:AH$135,AH13,AI$17:AI$135)</f>
        <v>0</v>
      </c>
      <c r="AJ13" s="55"/>
      <c r="AL13" s="102" t="s">
        <v>134</v>
      </c>
      <c r="AM13" s="105">
        <f>+SUMIF(AL$17:AL$135,AL13,AM$17:AM$135)</f>
        <v>0</v>
      </c>
      <c r="AN13" s="55"/>
      <c r="AP13" s="102" t="s">
        <v>134</v>
      </c>
      <c r="AQ13" s="105">
        <f>+SUMIF(AP$17:AP$135,AP13,AQ$17:AQ$135)</f>
        <v>911401485</v>
      </c>
      <c r="AR13" s="55"/>
      <c r="AT13" s="102" t="s">
        <v>134</v>
      </c>
      <c r="AU13" s="105">
        <f>+SUMIF(AT$17:AT$135,AT13,AU$17:AU$135)</f>
        <v>0</v>
      </c>
      <c r="AV13" s="55"/>
    </row>
    <row r="15" spans="1:48" x14ac:dyDescent="0.25">
      <c r="A15" s="400" t="s">
        <v>94</v>
      </c>
      <c r="B15" s="401" t="s">
        <v>95</v>
      </c>
      <c r="G15" s="58" t="str">
        <f>+IF(G6&gt;=$D6,"CUMPLE","NO CUMPLE")</f>
        <v>CUMPLE</v>
      </c>
      <c r="K15" s="58" t="str">
        <f>+IF(K6&gt;=$D6,"CUMPLE","NO CUMPLE")</f>
        <v>CUMPLE</v>
      </c>
      <c r="O15" s="58" t="str">
        <f>+IF(O6&gt;=$D6,"CUMPLE","NO CUMPLE")</f>
        <v>CUMPLE</v>
      </c>
      <c r="S15" s="58" t="str">
        <f>+IF(S6&gt;=$D6,"CUMPLE","NO CUMPLE")</f>
        <v>NO CUMPLE</v>
      </c>
      <c r="W15" s="58" t="str">
        <f>+IF(W6&gt;=$D6,"CUMPLE","NO CUMPLE")</f>
        <v>CUMPLE</v>
      </c>
      <c r="AA15" s="58" t="str">
        <f>+IF(AA6&gt;=$D6,"CUMPLE","NO CUMPLE")</f>
        <v>NO CUMPLE</v>
      </c>
      <c r="AE15" s="58" t="str">
        <f>+IF(AE6&gt;=$D6,"CUMPLE","NO CUMPLE")</f>
        <v>CUMPLE</v>
      </c>
      <c r="AI15" s="58" t="str">
        <f>+IF(AI6&gt;=$D6,"CUMPLE","NO CUMPLE")</f>
        <v>CUMPLE</v>
      </c>
      <c r="AM15" s="58" t="str">
        <f>+IF(AM6&gt;=$D6,"CUMPLE","NO CUMPLE")</f>
        <v>CUMPLE</v>
      </c>
      <c r="AQ15" s="58" t="str">
        <f>+IF(AQ6&gt;=$D6,"CUMPLE","NO CUMPLE")</f>
        <v>CUMPLE</v>
      </c>
      <c r="AU15" s="58" t="str">
        <f>+IF(AU6&gt;=$D6,"CUMPLE","NO CUMPLE")</f>
        <v>CUMPLE</v>
      </c>
    </row>
    <row r="16" spans="1:48" x14ac:dyDescent="0.25">
      <c r="A16" s="56"/>
    </row>
    <row r="17" spans="1:48" x14ac:dyDescent="0.25">
      <c r="A17" s="59" t="s">
        <v>96</v>
      </c>
      <c r="B17" s="60"/>
      <c r="F17" s="76"/>
      <c r="G17" s="77" t="s">
        <v>96</v>
      </c>
      <c r="H17" s="78"/>
      <c r="J17" s="76"/>
      <c r="K17" s="77" t="s">
        <v>96</v>
      </c>
      <c r="L17" s="78"/>
      <c r="N17" s="76"/>
      <c r="O17" s="77" t="s">
        <v>96</v>
      </c>
      <c r="P17" s="78"/>
      <c r="R17" s="76"/>
      <c r="S17" s="77" t="s">
        <v>96</v>
      </c>
      <c r="T17" s="78"/>
      <c r="V17" s="76"/>
      <c r="W17" s="77" t="s">
        <v>96</v>
      </c>
      <c r="X17" s="78"/>
      <c r="Z17" s="76"/>
      <c r="AA17" s="77" t="s">
        <v>96</v>
      </c>
      <c r="AB17" s="78"/>
      <c r="AD17" s="76"/>
      <c r="AE17" s="77" t="s">
        <v>96</v>
      </c>
      <c r="AF17" s="78"/>
      <c r="AH17" s="76"/>
      <c r="AI17" s="77" t="s">
        <v>96</v>
      </c>
      <c r="AJ17" s="78"/>
      <c r="AL17" s="76"/>
      <c r="AM17" s="77" t="s">
        <v>96</v>
      </c>
      <c r="AN17" s="78"/>
      <c r="AP17" s="76"/>
      <c r="AQ17" s="77" t="s">
        <v>96</v>
      </c>
      <c r="AR17" s="78"/>
      <c r="AT17" s="76"/>
      <c r="AU17" s="77" t="s">
        <v>96</v>
      </c>
      <c r="AV17" s="78"/>
    </row>
    <row r="18" spans="1:48" x14ac:dyDescent="0.25">
      <c r="A18" s="61"/>
      <c r="B18" s="62"/>
      <c r="F18" s="74"/>
      <c r="G18" s="73"/>
      <c r="H18" s="68"/>
      <c r="J18" s="74"/>
      <c r="K18" s="73"/>
      <c r="L18" s="68"/>
      <c r="N18" s="74"/>
      <c r="O18" s="73"/>
      <c r="P18" s="68"/>
      <c r="R18" s="74"/>
      <c r="S18" s="73"/>
      <c r="T18" s="68"/>
      <c r="V18" s="74"/>
      <c r="W18" s="73"/>
      <c r="X18" s="68"/>
      <c r="Z18" s="74"/>
      <c r="AA18" s="73"/>
      <c r="AB18" s="68"/>
      <c r="AD18" s="74"/>
      <c r="AE18" s="73"/>
      <c r="AF18" s="68"/>
      <c r="AH18" s="74"/>
      <c r="AI18" s="73"/>
      <c r="AJ18" s="68"/>
      <c r="AL18" s="74"/>
      <c r="AM18" s="73"/>
      <c r="AN18" s="68"/>
      <c r="AP18" s="74"/>
      <c r="AQ18" s="73"/>
      <c r="AR18" s="68"/>
      <c r="AT18" s="74"/>
      <c r="AU18" s="73"/>
      <c r="AV18" s="68"/>
    </row>
    <row r="19" spans="1:48" x14ac:dyDescent="0.25">
      <c r="A19" s="61" t="s">
        <v>97</v>
      </c>
      <c r="B19" s="62"/>
      <c r="F19" s="63" t="s">
        <v>98</v>
      </c>
      <c r="G19" s="64">
        <v>972280662</v>
      </c>
      <c r="H19" s="65" t="s">
        <v>89</v>
      </c>
      <c r="J19" s="63" t="s">
        <v>98</v>
      </c>
      <c r="K19" s="64">
        <v>1895408044</v>
      </c>
      <c r="L19" s="65" t="s">
        <v>89</v>
      </c>
      <c r="N19" s="63" t="s">
        <v>98</v>
      </c>
      <c r="O19" s="64">
        <v>61105297.5</v>
      </c>
      <c r="P19" s="65" t="s">
        <v>89</v>
      </c>
      <c r="R19" s="63" t="s">
        <v>98</v>
      </c>
      <c r="S19" s="64">
        <v>373769850</v>
      </c>
      <c r="T19" s="65" t="s">
        <v>244</v>
      </c>
      <c r="V19" s="63" t="s">
        <v>98</v>
      </c>
      <c r="W19" s="64">
        <v>72167497</v>
      </c>
      <c r="X19" s="65" t="s">
        <v>89</v>
      </c>
      <c r="Z19" s="63" t="s">
        <v>98</v>
      </c>
      <c r="AA19" s="64">
        <v>166602911</v>
      </c>
      <c r="AB19" s="65" t="s">
        <v>244</v>
      </c>
      <c r="AD19" s="63" t="s">
        <v>98</v>
      </c>
      <c r="AE19" s="64">
        <v>392747078</v>
      </c>
      <c r="AF19" s="65" t="s">
        <v>89</v>
      </c>
      <c r="AH19" s="63" t="s">
        <v>98</v>
      </c>
      <c r="AI19" s="64">
        <v>2166413720</v>
      </c>
      <c r="AJ19" s="65" t="s">
        <v>89</v>
      </c>
      <c r="AL19" s="63" t="s">
        <v>98</v>
      </c>
      <c r="AM19" s="64">
        <v>190333003</v>
      </c>
      <c r="AN19" s="65" t="s">
        <v>89</v>
      </c>
      <c r="AP19" s="63" t="s">
        <v>98</v>
      </c>
      <c r="AQ19" s="64">
        <v>1301673215</v>
      </c>
      <c r="AR19" s="65" t="s">
        <v>89</v>
      </c>
      <c r="AT19" s="63" t="s">
        <v>98</v>
      </c>
      <c r="AU19" s="64">
        <v>4779738522.71</v>
      </c>
      <c r="AV19" s="65" t="s">
        <v>89</v>
      </c>
    </row>
    <row r="20" spans="1:48" ht="15" customHeight="1" x14ac:dyDescent="0.25">
      <c r="A20" s="61" t="s">
        <v>99</v>
      </c>
      <c r="B20" s="62"/>
      <c r="F20" s="74"/>
      <c r="G20" s="73">
        <v>2018</v>
      </c>
      <c r="H20" s="398" t="s">
        <v>183</v>
      </c>
      <c r="J20" s="74"/>
      <c r="K20" s="73">
        <v>2016</v>
      </c>
      <c r="L20" s="398" t="s">
        <v>208</v>
      </c>
      <c r="N20" s="74"/>
      <c r="O20" s="73">
        <v>2010</v>
      </c>
      <c r="P20" s="398" t="s">
        <v>221</v>
      </c>
      <c r="R20" s="74"/>
      <c r="S20" s="73">
        <v>2008</v>
      </c>
      <c r="T20" s="398" t="s">
        <v>332</v>
      </c>
      <c r="V20" s="74"/>
      <c r="W20" s="73">
        <v>2012</v>
      </c>
      <c r="X20" s="398" t="s">
        <v>250</v>
      </c>
      <c r="Z20" s="74"/>
      <c r="AA20" s="73">
        <v>2012</v>
      </c>
      <c r="AB20" s="398" t="s">
        <v>265</v>
      </c>
      <c r="AD20" s="74"/>
      <c r="AE20" s="73">
        <v>2012</v>
      </c>
      <c r="AF20" s="398" t="s">
        <v>275</v>
      </c>
      <c r="AH20" s="74"/>
      <c r="AI20" s="73">
        <v>2015</v>
      </c>
      <c r="AJ20" s="398" t="s">
        <v>245</v>
      </c>
      <c r="AL20" s="74"/>
      <c r="AM20" s="73">
        <v>2015</v>
      </c>
      <c r="AN20" s="398" t="s">
        <v>210</v>
      </c>
      <c r="AP20" s="74"/>
      <c r="AQ20" s="73">
        <v>2017</v>
      </c>
      <c r="AR20" s="398" t="s">
        <v>208</v>
      </c>
      <c r="AT20" s="74"/>
      <c r="AU20" s="73">
        <v>2013</v>
      </c>
      <c r="AV20" s="398" t="s">
        <v>210</v>
      </c>
    </row>
    <row r="21" spans="1:48" x14ac:dyDescent="0.25">
      <c r="A21" s="66" t="s">
        <v>100</v>
      </c>
      <c r="B21" s="62"/>
      <c r="F21" s="106">
        <v>1</v>
      </c>
      <c r="G21" s="100">
        <v>1</v>
      </c>
      <c r="H21" s="398"/>
      <c r="J21" s="106">
        <v>0.9</v>
      </c>
      <c r="K21" s="100">
        <v>0.9</v>
      </c>
      <c r="L21" s="398"/>
      <c r="N21" s="106">
        <v>0.9</v>
      </c>
      <c r="O21" s="100">
        <v>0.9</v>
      </c>
      <c r="P21" s="398"/>
      <c r="R21" s="106">
        <v>1</v>
      </c>
      <c r="S21" s="100">
        <v>0</v>
      </c>
      <c r="T21" s="398"/>
      <c r="V21" s="106">
        <v>1</v>
      </c>
      <c r="W21" s="100">
        <v>1</v>
      </c>
      <c r="X21" s="398"/>
      <c r="Z21" s="106">
        <v>0.8</v>
      </c>
      <c r="AA21" s="100">
        <v>0</v>
      </c>
      <c r="AB21" s="398"/>
      <c r="AD21" s="106">
        <v>1</v>
      </c>
      <c r="AE21" s="100">
        <v>1</v>
      </c>
      <c r="AF21" s="398"/>
      <c r="AH21" s="106">
        <v>0.6</v>
      </c>
      <c r="AI21" s="100">
        <v>0.6</v>
      </c>
      <c r="AJ21" s="398"/>
      <c r="AL21" s="106">
        <v>1</v>
      </c>
      <c r="AM21" s="100">
        <v>1</v>
      </c>
      <c r="AN21" s="398"/>
      <c r="AP21" s="106">
        <v>1</v>
      </c>
      <c r="AQ21" s="100">
        <v>1</v>
      </c>
      <c r="AR21" s="398"/>
      <c r="AT21" s="106">
        <v>0.3</v>
      </c>
      <c r="AU21" s="100">
        <v>0.3</v>
      </c>
      <c r="AV21" s="398"/>
    </row>
    <row r="22" spans="1:48" x14ac:dyDescent="0.25">
      <c r="A22" s="66"/>
      <c r="B22" s="62"/>
      <c r="F22" s="74"/>
      <c r="G22" s="67"/>
      <c r="H22" s="398"/>
      <c r="J22" s="74"/>
      <c r="K22" s="67"/>
      <c r="L22" s="398"/>
      <c r="N22" s="74"/>
      <c r="O22" s="67"/>
      <c r="P22" s="398"/>
      <c r="R22" s="74"/>
      <c r="S22" s="67"/>
      <c r="T22" s="398"/>
      <c r="V22" s="74"/>
      <c r="W22" s="67"/>
      <c r="X22" s="398"/>
      <c r="Z22" s="74"/>
      <c r="AA22" s="67"/>
      <c r="AB22" s="398"/>
      <c r="AD22" s="74"/>
      <c r="AE22" s="67"/>
      <c r="AF22" s="398"/>
      <c r="AH22" s="74"/>
      <c r="AI22" s="67"/>
      <c r="AJ22" s="398"/>
      <c r="AL22" s="74"/>
      <c r="AM22" s="67"/>
      <c r="AN22" s="398"/>
      <c r="AP22" s="74"/>
      <c r="AQ22" s="67"/>
      <c r="AR22" s="398"/>
      <c r="AT22" s="74"/>
      <c r="AU22" s="67"/>
      <c r="AV22" s="398"/>
    </row>
    <row r="23" spans="1:48" x14ac:dyDescent="0.25">
      <c r="A23" s="66"/>
      <c r="B23" s="62"/>
      <c r="F23" s="74"/>
      <c r="G23" s="67"/>
      <c r="H23" s="398"/>
      <c r="J23" s="74"/>
      <c r="K23" s="67"/>
      <c r="L23" s="398"/>
      <c r="N23" s="74"/>
      <c r="O23" s="67"/>
      <c r="P23" s="398"/>
      <c r="R23" s="74"/>
      <c r="S23" s="67"/>
      <c r="T23" s="398"/>
      <c r="V23" s="74"/>
      <c r="W23" s="67"/>
      <c r="X23" s="398"/>
      <c r="Z23" s="74"/>
      <c r="AA23" s="67"/>
      <c r="AB23" s="398"/>
      <c r="AD23" s="74"/>
      <c r="AE23" s="67"/>
      <c r="AF23" s="398"/>
      <c r="AH23" s="74"/>
      <c r="AI23" s="67"/>
      <c r="AJ23" s="398"/>
      <c r="AL23" s="74"/>
      <c r="AM23" s="67"/>
      <c r="AN23" s="398"/>
      <c r="AP23" s="74"/>
      <c r="AQ23" s="67"/>
      <c r="AR23" s="398"/>
      <c r="AT23" s="74"/>
      <c r="AU23" s="67"/>
      <c r="AV23" s="398"/>
    </row>
    <row r="24" spans="1:48" x14ac:dyDescent="0.25">
      <c r="A24" s="66"/>
      <c r="B24" s="62"/>
      <c r="F24" s="74"/>
      <c r="G24" s="67"/>
      <c r="H24" s="398"/>
      <c r="J24" s="74"/>
      <c r="K24" s="67"/>
      <c r="L24" s="398"/>
      <c r="N24" s="74"/>
      <c r="O24" s="67"/>
      <c r="P24" s="398"/>
      <c r="R24" s="74"/>
      <c r="S24" s="67"/>
      <c r="T24" s="398"/>
      <c r="V24" s="74"/>
      <c r="W24" s="67"/>
      <c r="X24" s="398"/>
      <c r="Z24" s="74"/>
      <c r="AA24" s="67"/>
      <c r="AB24" s="398"/>
      <c r="AD24" s="74"/>
      <c r="AE24" s="67"/>
      <c r="AF24" s="398"/>
      <c r="AH24" s="74"/>
      <c r="AI24" s="67"/>
      <c r="AJ24" s="398"/>
      <c r="AL24" s="74"/>
      <c r="AM24" s="67"/>
      <c r="AN24" s="398"/>
      <c r="AP24" s="74"/>
      <c r="AQ24" s="67"/>
      <c r="AR24" s="398"/>
      <c r="AT24" s="74"/>
      <c r="AU24" s="67"/>
      <c r="AV24" s="398"/>
    </row>
    <row r="25" spans="1:48" x14ac:dyDescent="0.25">
      <c r="A25" s="66"/>
      <c r="B25" s="62"/>
      <c r="F25" s="74"/>
      <c r="G25" s="67"/>
      <c r="H25" s="398"/>
      <c r="J25" s="74"/>
      <c r="K25" s="67"/>
      <c r="L25" s="398"/>
      <c r="N25" s="74"/>
      <c r="O25" s="67"/>
      <c r="P25" s="398"/>
      <c r="R25" s="74"/>
      <c r="S25" s="67"/>
      <c r="T25" s="398"/>
      <c r="V25" s="74"/>
      <c r="W25" s="67"/>
      <c r="X25" s="398"/>
      <c r="Z25" s="74"/>
      <c r="AA25" s="67"/>
      <c r="AB25" s="398"/>
      <c r="AD25" s="74"/>
      <c r="AE25" s="67"/>
      <c r="AF25" s="398"/>
      <c r="AH25" s="74"/>
      <c r="AI25" s="67"/>
      <c r="AJ25" s="398"/>
      <c r="AL25" s="74"/>
      <c r="AM25" s="67"/>
      <c r="AN25" s="398"/>
      <c r="AP25" s="74"/>
      <c r="AQ25" s="67"/>
      <c r="AR25" s="398"/>
      <c r="AT25" s="74"/>
      <c r="AU25" s="67"/>
      <c r="AV25" s="398"/>
    </row>
    <row r="26" spans="1:48" x14ac:dyDescent="0.25">
      <c r="A26" s="61"/>
      <c r="B26" s="62"/>
      <c r="F26" s="74"/>
      <c r="G26" s="67"/>
      <c r="H26" s="398"/>
      <c r="J26" s="74"/>
      <c r="K26" s="67"/>
      <c r="L26" s="398"/>
      <c r="N26" s="74"/>
      <c r="O26" s="67"/>
      <c r="P26" s="398"/>
      <c r="R26" s="74"/>
      <c r="S26" s="67"/>
      <c r="T26" s="398"/>
      <c r="V26" s="74"/>
      <c r="W26" s="67"/>
      <c r="X26" s="398"/>
      <c r="Z26" s="74"/>
      <c r="AA26" s="67"/>
      <c r="AB26" s="398"/>
      <c r="AD26" s="74"/>
      <c r="AE26" s="67"/>
      <c r="AF26" s="398"/>
      <c r="AH26" s="74"/>
      <c r="AI26" s="67"/>
      <c r="AJ26" s="398"/>
      <c r="AL26" s="74"/>
      <c r="AM26" s="67"/>
      <c r="AN26" s="398"/>
      <c r="AP26" s="74"/>
      <c r="AQ26" s="67"/>
      <c r="AR26" s="398"/>
      <c r="AT26" s="74"/>
      <c r="AU26" s="67"/>
      <c r="AV26" s="398"/>
    </row>
    <row r="27" spans="1:48" x14ac:dyDescent="0.25">
      <c r="A27" s="69" t="s">
        <v>102</v>
      </c>
      <c r="B27" s="70"/>
      <c r="F27" s="71" t="s">
        <v>93</v>
      </c>
      <c r="G27" s="72">
        <f>+ROUND(G19*G21*$B$171/(LOOKUP(G20,$A$138:$A$171,$B$138:$B$171)),0)</f>
        <v>1030616855</v>
      </c>
      <c r="H27" s="75">
        <f>+ROUND(G27/$B$171,2)</f>
        <v>1244.53</v>
      </c>
      <c r="J27" s="71" t="s">
        <v>134</v>
      </c>
      <c r="K27" s="72">
        <f>+ROUND(K19*K21*$B$171/(LOOKUP(K20,$A$138:$A$171,$B$138:$B$171)),0)</f>
        <v>2048948813</v>
      </c>
      <c r="L27" s="75">
        <f>+ROUND(K27/$B$171,2)</f>
        <v>2474.23</v>
      </c>
      <c r="N27" s="71" t="s">
        <v>93</v>
      </c>
      <c r="O27" s="72">
        <f>+ROUND(O19*O21*$B$171/(LOOKUP(O20,$A$138:$A$171,$B$138:$B$171)),0)</f>
        <v>88431159</v>
      </c>
      <c r="P27" s="75">
        <f>+ROUND(O27/$B$171,2)</f>
        <v>106.79</v>
      </c>
      <c r="R27" s="71" t="s">
        <v>134</v>
      </c>
      <c r="S27" s="72">
        <f>+ROUND(S19*S21*$B$171/(LOOKUP(S20,$A$138:$A$171,$B$138:$B$171)),0)</f>
        <v>0</v>
      </c>
      <c r="T27" s="75">
        <f>+ROUND(S27/$B$171,2)</f>
        <v>0</v>
      </c>
      <c r="V27" s="71" t="s">
        <v>93</v>
      </c>
      <c r="W27" s="72">
        <f>+ROUND(W19*W21*$B$171/(LOOKUP(W20,$A$138:$A$171,$B$138:$B$171)),0)</f>
        <v>105458018</v>
      </c>
      <c r="X27" s="75">
        <f>+ROUND(W27/$B$171,2)</f>
        <v>127.35</v>
      </c>
      <c r="Z27" s="71" t="s">
        <v>93</v>
      </c>
      <c r="AA27" s="72">
        <f>+ROUND(AA19*AA21*$B$171/(LOOKUP(AA20,$A$138:$A$171,$B$138:$B$171)),0)</f>
        <v>0</v>
      </c>
      <c r="AB27" s="75">
        <f>+ROUND(AA27/$B$171,2)</f>
        <v>0</v>
      </c>
      <c r="AD27" s="71" t="s">
        <v>93</v>
      </c>
      <c r="AE27" s="72">
        <f>+ROUND(AE19*AE21*$B$171/(LOOKUP(AE20,$A$138:$A$171,$B$138:$B$171)),0)</f>
        <v>573919427</v>
      </c>
      <c r="AF27" s="75">
        <f>+ROUND(AE27/$B$171,2)</f>
        <v>693.04</v>
      </c>
      <c r="AH27" s="71" t="s">
        <v>93</v>
      </c>
      <c r="AI27" s="72">
        <f>+ROUND(AI19*AI21*$B$171/(LOOKUP(AI20,$A$138:$A$171,$B$138:$B$171)),0)</f>
        <v>1670559662</v>
      </c>
      <c r="AJ27" s="75">
        <f>+ROUND(AI27/$B$171,2)</f>
        <v>2017.3</v>
      </c>
      <c r="AL27" s="71" t="s">
        <v>93</v>
      </c>
      <c r="AM27" s="72">
        <f>+ROUND(AM19*AM21*$B$171/(LOOKUP(AM20,$A$138:$A$171,$B$138:$B$171)),0)</f>
        <v>244615202</v>
      </c>
      <c r="AN27" s="75">
        <f>+ROUND(AM27/$B$171,2)</f>
        <v>295.39</v>
      </c>
      <c r="AP27" s="71" t="s">
        <v>93</v>
      </c>
      <c r="AQ27" s="72">
        <f>+ROUND(AQ19*AQ21*$B$171/(LOOKUP(AQ20,$A$138:$A$171,$B$138:$B$171)),0)</f>
        <v>1461178767</v>
      </c>
      <c r="AR27" s="75">
        <f>+ROUND(AQ27/$B$171,2)</f>
        <v>1764.46</v>
      </c>
      <c r="AT27" s="71" t="s">
        <v>93</v>
      </c>
      <c r="AU27" s="72">
        <f>+ROUND(AU19*AU21*$B$171/(LOOKUP(AU20,$A$138:$A$171,$B$138:$B$171)),0)</f>
        <v>2014339922</v>
      </c>
      <c r="AV27" s="75">
        <f>+ROUND(AU27/$B$171,2)</f>
        <v>2432.44</v>
      </c>
    </row>
    <row r="29" spans="1:48" x14ac:dyDescent="0.25">
      <c r="A29" s="59" t="s">
        <v>101</v>
      </c>
      <c r="B29" s="60"/>
      <c r="F29" s="76"/>
      <c r="G29" s="77" t="s">
        <v>101</v>
      </c>
      <c r="H29" s="78"/>
      <c r="J29" s="76"/>
      <c r="K29" s="77" t="s">
        <v>101</v>
      </c>
      <c r="L29" s="78"/>
      <c r="N29" s="76"/>
      <c r="O29" s="77" t="s">
        <v>101</v>
      </c>
      <c r="P29" s="78"/>
      <c r="R29" s="76"/>
      <c r="S29" s="77" t="s">
        <v>101</v>
      </c>
      <c r="T29" s="78"/>
      <c r="V29" s="76"/>
      <c r="W29" s="77" t="s">
        <v>101</v>
      </c>
      <c r="X29" s="78"/>
      <c r="Z29" s="76"/>
      <c r="AA29" s="77" t="s">
        <v>101</v>
      </c>
      <c r="AB29" s="78"/>
      <c r="AD29" s="76"/>
      <c r="AE29" s="77" t="s">
        <v>101</v>
      </c>
      <c r="AF29" s="78"/>
      <c r="AH29" s="76"/>
      <c r="AI29" s="77" t="s">
        <v>101</v>
      </c>
      <c r="AJ29" s="78"/>
      <c r="AL29" s="76"/>
      <c r="AM29" s="77" t="s">
        <v>101</v>
      </c>
      <c r="AN29" s="78"/>
      <c r="AP29" s="76"/>
      <c r="AQ29" s="77" t="s">
        <v>101</v>
      </c>
      <c r="AR29" s="78"/>
      <c r="AT29" s="76"/>
      <c r="AU29" s="77" t="s">
        <v>101</v>
      </c>
      <c r="AV29" s="78"/>
    </row>
    <row r="30" spans="1:48" x14ac:dyDescent="0.25">
      <c r="A30" s="61"/>
      <c r="B30" s="62"/>
      <c r="F30" s="74"/>
      <c r="G30" s="73"/>
      <c r="H30" s="68"/>
      <c r="J30" s="74"/>
      <c r="K30" s="73"/>
      <c r="L30" s="68"/>
      <c r="N30" s="74"/>
      <c r="O30" s="73"/>
      <c r="P30" s="68"/>
      <c r="R30" s="74"/>
      <c r="S30" s="73"/>
      <c r="T30" s="68"/>
      <c r="V30" s="74"/>
      <c r="W30" s="73"/>
      <c r="X30" s="68"/>
      <c r="Z30" s="74"/>
      <c r="AA30" s="73"/>
      <c r="AB30" s="68"/>
      <c r="AD30" s="74"/>
      <c r="AE30" s="73"/>
      <c r="AF30" s="68"/>
      <c r="AH30" s="74"/>
      <c r="AI30" s="73"/>
      <c r="AJ30" s="68"/>
      <c r="AL30" s="74"/>
      <c r="AM30" s="73"/>
      <c r="AN30" s="68"/>
      <c r="AP30" s="74"/>
      <c r="AQ30" s="73"/>
      <c r="AR30" s="68"/>
      <c r="AT30" s="74"/>
      <c r="AU30" s="73"/>
      <c r="AV30" s="68"/>
    </row>
    <row r="31" spans="1:48" x14ac:dyDescent="0.25">
      <c r="A31" s="61" t="s">
        <v>97</v>
      </c>
      <c r="B31" s="62"/>
      <c r="F31" s="63" t="s">
        <v>98</v>
      </c>
      <c r="G31" s="64">
        <v>599999233</v>
      </c>
      <c r="H31" s="65" t="s">
        <v>89</v>
      </c>
      <c r="J31" s="63" t="s">
        <v>98</v>
      </c>
      <c r="K31" s="64">
        <v>722091262.50999999</v>
      </c>
      <c r="L31" s="65" t="s">
        <v>89</v>
      </c>
      <c r="N31" s="63" t="s">
        <v>98</v>
      </c>
      <c r="O31" s="64">
        <v>293823512</v>
      </c>
      <c r="P31" s="65" t="s">
        <v>89</v>
      </c>
      <c r="R31" s="63" t="s">
        <v>98</v>
      </c>
      <c r="S31" s="64">
        <v>386253861</v>
      </c>
      <c r="T31" s="65" t="s">
        <v>244</v>
      </c>
      <c r="V31" s="63" t="s">
        <v>98</v>
      </c>
      <c r="W31" s="64">
        <v>479945000</v>
      </c>
      <c r="X31" s="65" t="s">
        <v>89</v>
      </c>
      <c r="Z31" s="63" t="s">
        <v>98</v>
      </c>
      <c r="AA31" s="64">
        <v>239691758</v>
      </c>
      <c r="AB31" s="65" t="s">
        <v>244</v>
      </c>
      <c r="AD31" s="63" t="s">
        <v>98</v>
      </c>
      <c r="AE31" s="64">
        <v>438321643</v>
      </c>
      <c r="AF31" s="65" t="s">
        <v>89</v>
      </c>
      <c r="AH31" s="63" t="s">
        <v>98</v>
      </c>
      <c r="AI31" s="64">
        <v>1197646761</v>
      </c>
      <c r="AJ31" s="65" t="s">
        <v>89</v>
      </c>
      <c r="AL31" s="63" t="s">
        <v>98</v>
      </c>
      <c r="AM31" s="64">
        <v>102136667</v>
      </c>
      <c r="AN31" s="65" t="s">
        <v>89</v>
      </c>
      <c r="AP31" s="63" t="s">
        <v>98</v>
      </c>
      <c r="AQ31" s="64">
        <v>178749042</v>
      </c>
      <c r="AR31" s="65" t="s">
        <v>89</v>
      </c>
      <c r="AT31" s="63" t="s">
        <v>98</v>
      </c>
      <c r="AU31" s="64">
        <v>3545522469.6799998</v>
      </c>
      <c r="AV31" s="65" t="s">
        <v>89</v>
      </c>
    </row>
    <row r="32" spans="1:48" ht="15" customHeight="1" x14ac:dyDescent="0.25">
      <c r="A32" s="61" t="s">
        <v>99</v>
      </c>
      <c r="B32" s="62"/>
      <c r="F32" s="74"/>
      <c r="G32" s="73">
        <v>2016</v>
      </c>
      <c r="H32" s="398" t="s">
        <v>184</v>
      </c>
      <c r="J32" s="74"/>
      <c r="K32" s="73">
        <v>2019</v>
      </c>
      <c r="L32" s="398" t="s">
        <v>209</v>
      </c>
      <c r="N32" s="74"/>
      <c r="O32" s="73">
        <v>2012</v>
      </c>
      <c r="P32" s="398" t="s">
        <v>222</v>
      </c>
      <c r="R32" s="74"/>
      <c r="S32" s="73">
        <v>2014</v>
      </c>
      <c r="T32" s="398" t="s">
        <v>333</v>
      </c>
      <c r="V32" s="74"/>
      <c r="W32" s="73">
        <v>2001</v>
      </c>
      <c r="X32" s="398" t="s">
        <v>250</v>
      </c>
      <c r="Z32" s="74"/>
      <c r="AA32" s="73">
        <v>2013</v>
      </c>
      <c r="AB32" s="398" t="s">
        <v>265</v>
      </c>
      <c r="AD32" s="74"/>
      <c r="AE32" s="73">
        <v>2014</v>
      </c>
      <c r="AF32" s="398" t="s">
        <v>276</v>
      </c>
      <c r="AH32" s="74"/>
      <c r="AI32" s="73">
        <v>2014</v>
      </c>
      <c r="AJ32" s="398" t="s">
        <v>288</v>
      </c>
      <c r="AL32" s="74"/>
      <c r="AM32" s="73">
        <v>1999</v>
      </c>
      <c r="AN32" s="398" t="s">
        <v>298</v>
      </c>
      <c r="AP32" s="74"/>
      <c r="AQ32" s="73">
        <v>2018</v>
      </c>
      <c r="AR32" s="398" t="s">
        <v>310</v>
      </c>
      <c r="AT32" s="74"/>
      <c r="AU32" s="73">
        <v>2013</v>
      </c>
      <c r="AV32" s="398" t="s">
        <v>210</v>
      </c>
    </row>
    <row r="33" spans="1:48" x14ac:dyDescent="0.25">
      <c r="A33" s="66" t="s">
        <v>100</v>
      </c>
      <c r="B33" s="62"/>
      <c r="F33" s="106">
        <v>1</v>
      </c>
      <c r="G33" s="67">
        <v>1</v>
      </c>
      <c r="H33" s="398"/>
      <c r="J33" s="106">
        <v>0.5</v>
      </c>
      <c r="K33" s="67">
        <v>0.5</v>
      </c>
      <c r="L33" s="398"/>
      <c r="N33" s="106">
        <v>1</v>
      </c>
      <c r="O33" s="67">
        <v>1</v>
      </c>
      <c r="P33" s="398"/>
      <c r="R33" s="106">
        <v>1</v>
      </c>
      <c r="S33" s="67">
        <v>0</v>
      </c>
      <c r="T33" s="398"/>
      <c r="V33" s="106">
        <v>1</v>
      </c>
      <c r="W33" s="67">
        <v>1</v>
      </c>
      <c r="X33" s="398"/>
      <c r="Z33" s="106">
        <v>1</v>
      </c>
      <c r="AA33" s="67">
        <v>0</v>
      </c>
      <c r="AB33" s="398"/>
      <c r="AD33" s="106">
        <v>0.9</v>
      </c>
      <c r="AE33" s="67">
        <v>0.9</v>
      </c>
      <c r="AF33" s="398"/>
      <c r="AH33" s="106">
        <v>1</v>
      </c>
      <c r="AI33" s="67">
        <v>1</v>
      </c>
      <c r="AJ33" s="398"/>
      <c r="AL33" s="106">
        <v>1</v>
      </c>
      <c r="AM33" s="67">
        <v>1</v>
      </c>
      <c r="AN33" s="398"/>
      <c r="AP33" s="106">
        <v>0.5</v>
      </c>
      <c r="AQ33" s="67">
        <v>0.5</v>
      </c>
      <c r="AR33" s="398"/>
      <c r="AT33" s="106">
        <v>0.3</v>
      </c>
      <c r="AU33" s="67">
        <v>0.3</v>
      </c>
      <c r="AV33" s="398"/>
    </row>
    <row r="34" spans="1:48" ht="20.100000000000001" customHeight="1" x14ac:dyDescent="0.25">
      <c r="A34" s="66"/>
      <c r="B34" s="62"/>
      <c r="F34" s="74"/>
      <c r="G34" s="67"/>
      <c r="H34" s="398"/>
      <c r="J34" s="74"/>
      <c r="K34" s="67"/>
      <c r="L34" s="398"/>
      <c r="N34" s="74"/>
      <c r="O34" s="67"/>
      <c r="P34" s="398"/>
      <c r="R34" s="74"/>
      <c r="S34" s="67"/>
      <c r="T34" s="398"/>
      <c r="V34" s="74"/>
      <c r="W34" s="67"/>
      <c r="X34" s="398"/>
      <c r="Z34" s="74"/>
      <c r="AA34" s="67"/>
      <c r="AB34" s="398"/>
      <c r="AD34" s="74"/>
      <c r="AE34" s="67"/>
      <c r="AF34" s="398"/>
      <c r="AH34" s="74"/>
      <c r="AI34" s="67"/>
      <c r="AJ34" s="398"/>
      <c r="AL34" s="74"/>
      <c r="AM34" s="67"/>
      <c r="AN34" s="398"/>
      <c r="AP34" s="74"/>
      <c r="AQ34" s="67"/>
      <c r="AR34" s="398"/>
      <c r="AT34" s="74"/>
      <c r="AU34" s="67"/>
      <c r="AV34" s="398"/>
    </row>
    <row r="35" spans="1:48" ht="20.100000000000001" customHeight="1" x14ac:dyDescent="0.25">
      <c r="A35" s="66"/>
      <c r="B35" s="62"/>
      <c r="F35" s="74"/>
      <c r="G35" s="67"/>
      <c r="H35" s="398"/>
      <c r="J35" s="74"/>
      <c r="K35" s="67"/>
      <c r="L35" s="398"/>
      <c r="N35" s="74"/>
      <c r="O35" s="67"/>
      <c r="P35" s="398"/>
      <c r="R35" s="74"/>
      <c r="S35" s="67"/>
      <c r="T35" s="398"/>
      <c r="V35" s="74"/>
      <c r="W35" s="67"/>
      <c r="X35" s="398"/>
      <c r="Z35" s="74"/>
      <c r="AA35" s="67"/>
      <c r="AB35" s="398"/>
      <c r="AD35" s="74"/>
      <c r="AE35" s="67"/>
      <c r="AF35" s="398"/>
      <c r="AH35" s="74"/>
      <c r="AI35" s="67"/>
      <c r="AJ35" s="398"/>
      <c r="AL35" s="74"/>
      <c r="AM35" s="67"/>
      <c r="AN35" s="398"/>
      <c r="AP35" s="74"/>
      <c r="AQ35" s="67"/>
      <c r="AR35" s="398"/>
      <c r="AT35" s="74"/>
      <c r="AU35" s="67"/>
      <c r="AV35" s="398"/>
    </row>
    <row r="36" spans="1:48" ht="20.100000000000001" customHeight="1" x14ac:dyDescent="0.25">
      <c r="A36" s="66"/>
      <c r="B36" s="62"/>
      <c r="F36" s="74"/>
      <c r="G36" s="67"/>
      <c r="H36" s="398"/>
      <c r="J36" s="74"/>
      <c r="K36" s="67"/>
      <c r="L36" s="398"/>
      <c r="N36" s="74"/>
      <c r="O36" s="67"/>
      <c r="P36" s="398"/>
      <c r="R36" s="74"/>
      <c r="S36" s="67"/>
      <c r="T36" s="398"/>
      <c r="V36" s="74"/>
      <c r="W36" s="67"/>
      <c r="X36" s="398"/>
      <c r="Z36" s="74"/>
      <c r="AA36" s="67"/>
      <c r="AB36" s="398"/>
      <c r="AD36" s="74"/>
      <c r="AE36" s="67"/>
      <c r="AF36" s="398"/>
      <c r="AH36" s="74"/>
      <c r="AI36" s="67"/>
      <c r="AJ36" s="398"/>
      <c r="AL36" s="74"/>
      <c r="AM36" s="67"/>
      <c r="AN36" s="398"/>
      <c r="AP36" s="74"/>
      <c r="AQ36" s="67"/>
      <c r="AR36" s="398"/>
      <c r="AT36" s="74"/>
      <c r="AU36" s="67"/>
      <c r="AV36" s="398"/>
    </row>
    <row r="37" spans="1:48" ht="20.100000000000001" customHeight="1" x14ac:dyDescent="0.25">
      <c r="A37" s="66"/>
      <c r="B37" s="62"/>
      <c r="F37" s="74"/>
      <c r="G37" s="67"/>
      <c r="H37" s="398"/>
      <c r="J37" s="74"/>
      <c r="K37" s="67"/>
      <c r="L37" s="398"/>
      <c r="N37" s="74"/>
      <c r="O37" s="67"/>
      <c r="P37" s="398"/>
      <c r="R37" s="74"/>
      <c r="S37" s="67"/>
      <c r="T37" s="398"/>
      <c r="V37" s="74"/>
      <c r="W37" s="67"/>
      <c r="X37" s="398"/>
      <c r="Z37" s="74"/>
      <c r="AA37" s="67"/>
      <c r="AB37" s="398"/>
      <c r="AD37" s="74"/>
      <c r="AE37" s="67"/>
      <c r="AF37" s="398"/>
      <c r="AH37" s="74"/>
      <c r="AI37" s="67"/>
      <c r="AJ37" s="398"/>
      <c r="AL37" s="74"/>
      <c r="AM37" s="67"/>
      <c r="AN37" s="398"/>
      <c r="AP37" s="74"/>
      <c r="AQ37" s="67"/>
      <c r="AR37" s="398"/>
      <c r="AT37" s="74"/>
      <c r="AU37" s="67"/>
      <c r="AV37" s="398"/>
    </row>
    <row r="38" spans="1:48" ht="20.100000000000001" customHeight="1" x14ac:dyDescent="0.25">
      <c r="A38" s="61"/>
      <c r="B38" s="62"/>
      <c r="F38" s="74"/>
      <c r="G38" s="67"/>
      <c r="H38" s="398"/>
      <c r="J38" s="74"/>
      <c r="K38" s="67"/>
      <c r="L38" s="398"/>
      <c r="N38" s="74"/>
      <c r="O38" s="67"/>
      <c r="P38" s="398"/>
      <c r="R38" s="74"/>
      <c r="S38" s="67"/>
      <c r="T38" s="398"/>
      <c r="V38" s="74"/>
      <c r="W38" s="67"/>
      <c r="X38" s="398"/>
      <c r="Z38" s="74"/>
      <c r="AA38" s="67"/>
      <c r="AB38" s="398"/>
      <c r="AD38" s="74"/>
      <c r="AE38" s="67"/>
      <c r="AF38" s="398"/>
      <c r="AH38" s="74"/>
      <c r="AI38" s="67"/>
      <c r="AJ38" s="398"/>
      <c r="AL38" s="74"/>
      <c r="AM38" s="67"/>
      <c r="AN38" s="398"/>
      <c r="AP38" s="74"/>
      <c r="AQ38" s="67"/>
      <c r="AR38" s="398"/>
      <c r="AT38" s="74"/>
      <c r="AU38" s="67"/>
      <c r="AV38" s="398"/>
    </row>
    <row r="39" spans="1:48" x14ac:dyDescent="0.25">
      <c r="A39" s="69" t="s">
        <v>102</v>
      </c>
      <c r="B39" s="70"/>
      <c r="F39" s="71" t="s">
        <v>93</v>
      </c>
      <c r="G39" s="72">
        <f>+ROUND(G31*G33*$B$171/(LOOKUP(G32,$A$138:$A$171,$B$138:$B$171)),0)</f>
        <v>720670219</v>
      </c>
      <c r="H39" s="75">
        <f>+ROUND(G39/$B$171,2)</f>
        <v>870.25</v>
      </c>
      <c r="J39" s="71" t="s">
        <v>134</v>
      </c>
      <c r="K39" s="72">
        <f>+ROUND(K31*K33*$B$171/(LOOKUP(K32,$A$138:$A$171,$B$138:$B$171)),0)</f>
        <v>361045631</v>
      </c>
      <c r="L39" s="75">
        <f>+ROUND(K39/$B$171,2)</f>
        <v>435.98</v>
      </c>
      <c r="N39" s="71" t="s">
        <v>93</v>
      </c>
      <c r="O39" s="72">
        <f>+ROUND(O31*O33*$B$171/(LOOKUP(O32,$A$138:$A$171,$B$138:$B$171)),0)</f>
        <v>429362893</v>
      </c>
      <c r="P39" s="75">
        <f>+ROUND(O39/$B$171,2)</f>
        <v>518.48</v>
      </c>
      <c r="R39" s="71" t="s">
        <v>134</v>
      </c>
      <c r="S39" s="72">
        <f>+ROUND(S31*S33*$B$171/(LOOKUP(S32,$A$138:$A$171,$B$138:$B$171)),0)</f>
        <v>0</v>
      </c>
      <c r="T39" s="75">
        <f>+ROUND(S39/$B$171,2)</f>
        <v>0</v>
      </c>
      <c r="V39" s="71" t="s">
        <v>93</v>
      </c>
      <c r="W39" s="72">
        <f>+ROUND(W31*W33*$B$171/(LOOKUP(W32,$A$138:$A$171,$B$138:$B$171)),0)</f>
        <v>1389685782</v>
      </c>
      <c r="X39" s="75">
        <f>+ROUND(W39/$B$171,2)</f>
        <v>1678.13</v>
      </c>
      <c r="Z39" s="71" t="s">
        <v>93</v>
      </c>
      <c r="AA39" s="72">
        <f>+ROUND(AA31*AA33*$B$171/(LOOKUP(AA32,$A$138:$A$171,$B$138:$B$171)),0)</f>
        <v>0</v>
      </c>
      <c r="AB39" s="75">
        <f>+ROUND(AA39/$B$171,2)</f>
        <v>0</v>
      </c>
      <c r="AD39" s="71" t="s">
        <v>93</v>
      </c>
      <c r="AE39" s="72">
        <f>+ROUND(AE31*AE33*$B$171/(LOOKUP(AE32,$A$138:$A$171,$B$138:$B$171)),0)</f>
        <v>530329625</v>
      </c>
      <c r="AF39" s="75">
        <f>+ROUND(AE39/$B$171,2)</f>
        <v>640.4</v>
      </c>
      <c r="AH39" s="71" t="s">
        <v>93</v>
      </c>
      <c r="AI39" s="72">
        <f>+ROUND(AI31*AI33*$B$171/(LOOKUP(AI32,$A$138:$A$171,$B$138:$B$171)),0)</f>
        <v>1610049424</v>
      </c>
      <c r="AJ39" s="75">
        <f>+ROUND(AI39/$B$171,2)</f>
        <v>1944.23</v>
      </c>
      <c r="AL39" s="71" t="s">
        <v>93</v>
      </c>
      <c r="AM39" s="72">
        <f>+ROUND(AM31*AM33*$B$171/(LOOKUP(AM32,$A$138:$A$171,$B$138:$B$171)),0)</f>
        <v>357696896</v>
      </c>
      <c r="AN39" s="75">
        <f>+ROUND(AM39/$B$171,2)</f>
        <v>431.94</v>
      </c>
      <c r="AP39" s="71" t="s">
        <v>93</v>
      </c>
      <c r="AQ39" s="72">
        <f>+ROUND(AQ31*AQ33*$B$171/(LOOKUP(AQ32,$A$138:$A$171,$B$138:$B$171)),0)</f>
        <v>94736933</v>
      </c>
      <c r="AR39" s="75">
        <f>+ROUND(AQ39/$B$171,2)</f>
        <v>114.4</v>
      </c>
      <c r="AT39" s="71" t="s">
        <v>93</v>
      </c>
      <c r="AU39" s="72">
        <f>+ROUND(AU31*AU33*$B$171/(LOOKUP(AU32,$A$138:$A$171,$B$138:$B$171)),0)</f>
        <v>1494200451</v>
      </c>
      <c r="AV39" s="75">
        <f>+ROUND(AU39/$B$171,2)</f>
        <v>1804.34</v>
      </c>
    </row>
    <row r="41" spans="1:48" x14ac:dyDescent="0.25">
      <c r="A41" s="59" t="s">
        <v>156</v>
      </c>
      <c r="B41" s="60"/>
      <c r="F41" s="76"/>
      <c r="G41" s="77" t="s">
        <v>156</v>
      </c>
      <c r="H41" s="78"/>
      <c r="J41" s="76"/>
      <c r="K41" s="77" t="s">
        <v>156</v>
      </c>
      <c r="L41" s="78"/>
      <c r="N41" s="76"/>
      <c r="O41" s="77" t="s">
        <v>156</v>
      </c>
      <c r="P41" s="78"/>
      <c r="R41" s="76"/>
      <c r="S41" s="77" t="s">
        <v>156</v>
      </c>
      <c r="T41" s="78"/>
      <c r="V41" s="76"/>
      <c r="W41" s="77" t="s">
        <v>156</v>
      </c>
      <c r="X41" s="78"/>
      <c r="Z41" s="76"/>
      <c r="AA41" s="77" t="s">
        <v>156</v>
      </c>
      <c r="AB41" s="78"/>
      <c r="AD41" s="76"/>
      <c r="AE41" s="77" t="s">
        <v>156</v>
      </c>
      <c r="AF41" s="78"/>
      <c r="AH41" s="76"/>
      <c r="AI41" s="77" t="s">
        <v>156</v>
      </c>
      <c r="AJ41" s="78"/>
      <c r="AL41" s="76"/>
      <c r="AM41" s="77" t="s">
        <v>156</v>
      </c>
      <c r="AN41" s="78"/>
      <c r="AP41" s="76"/>
      <c r="AQ41" s="77" t="s">
        <v>156</v>
      </c>
      <c r="AR41" s="78"/>
      <c r="AT41" s="76"/>
      <c r="AU41" s="77" t="s">
        <v>156</v>
      </c>
      <c r="AV41" s="78"/>
    </row>
    <row r="42" spans="1:48" x14ac:dyDescent="0.25">
      <c r="A42" s="61"/>
      <c r="B42" s="62"/>
      <c r="F42" s="74"/>
      <c r="G42" s="73"/>
      <c r="H42" s="68"/>
      <c r="J42" s="74"/>
      <c r="K42" s="73"/>
      <c r="L42" s="68"/>
      <c r="N42" s="74"/>
      <c r="O42" s="73"/>
      <c r="P42" s="68"/>
      <c r="R42" s="74"/>
      <c r="S42" s="73"/>
      <c r="T42" s="68"/>
      <c r="V42" s="74"/>
      <c r="W42" s="73"/>
      <c r="X42" s="68"/>
      <c r="Z42" s="74"/>
      <c r="AA42" s="73"/>
      <c r="AB42" s="68"/>
      <c r="AD42" s="74"/>
      <c r="AE42" s="73"/>
      <c r="AF42" s="68"/>
      <c r="AH42" s="74"/>
      <c r="AI42" s="73"/>
      <c r="AJ42" s="68"/>
      <c r="AL42" s="74"/>
      <c r="AM42" s="73"/>
      <c r="AN42" s="68"/>
      <c r="AP42" s="74"/>
      <c r="AQ42" s="73"/>
      <c r="AR42" s="68"/>
      <c r="AT42" s="74"/>
      <c r="AU42" s="73"/>
      <c r="AV42" s="68"/>
    </row>
    <row r="43" spans="1:48" x14ac:dyDescent="0.25">
      <c r="A43" s="61" t="s">
        <v>97</v>
      </c>
      <c r="B43" s="62"/>
      <c r="F43" s="63" t="s">
        <v>98</v>
      </c>
      <c r="G43" s="64">
        <v>300000000</v>
      </c>
      <c r="H43" s="65" t="s">
        <v>89</v>
      </c>
      <c r="J43" s="63" t="s">
        <v>98</v>
      </c>
      <c r="K43" s="64">
        <v>722091262.50999999</v>
      </c>
      <c r="L43" s="65" t="s">
        <v>89</v>
      </c>
      <c r="N43" s="63" t="s">
        <v>98</v>
      </c>
      <c r="O43" s="64">
        <v>69189225</v>
      </c>
      <c r="P43" s="65" t="s">
        <v>89</v>
      </c>
      <c r="R43" s="63" t="s">
        <v>98</v>
      </c>
      <c r="S43" s="64">
        <v>513609376</v>
      </c>
      <c r="T43" s="65" t="s">
        <v>89</v>
      </c>
      <c r="V43" s="63" t="s">
        <v>98</v>
      </c>
      <c r="W43" s="64">
        <v>6211284</v>
      </c>
      <c r="X43" s="65" t="s">
        <v>89</v>
      </c>
      <c r="Z43" s="63" t="s">
        <v>98</v>
      </c>
      <c r="AA43" s="64">
        <v>196000000</v>
      </c>
      <c r="AB43" s="65" t="s">
        <v>244</v>
      </c>
      <c r="AD43" s="63" t="s">
        <v>98</v>
      </c>
      <c r="AE43" s="64">
        <v>207290827</v>
      </c>
      <c r="AF43" s="65" t="s">
        <v>89</v>
      </c>
      <c r="AH43" s="63" t="s">
        <v>98</v>
      </c>
      <c r="AI43" s="64">
        <v>358519445</v>
      </c>
      <c r="AJ43" s="65" t="s">
        <v>89</v>
      </c>
      <c r="AL43" s="63" t="s">
        <v>98</v>
      </c>
      <c r="AM43" s="64">
        <v>49501553</v>
      </c>
      <c r="AN43" s="65" t="s">
        <v>89</v>
      </c>
      <c r="AP43" s="63" t="s">
        <v>98</v>
      </c>
      <c r="AQ43" s="64">
        <v>14999840</v>
      </c>
      <c r="AR43" s="65" t="s">
        <v>89</v>
      </c>
      <c r="AT43" s="63" t="s">
        <v>98</v>
      </c>
      <c r="AU43" s="64">
        <v>2614308967.7199998</v>
      </c>
      <c r="AV43" s="65" t="s">
        <v>89</v>
      </c>
    </row>
    <row r="44" spans="1:48" ht="15" customHeight="1" x14ac:dyDescent="0.25">
      <c r="A44" s="61" t="s">
        <v>99</v>
      </c>
      <c r="B44" s="62"/>
      <c r="F44" s="74"/>
      <c r="G44" s="73">
        <v>2016</v>
      </c>
      <c r="H44" s="398" t="s">
        <v>184</v>
      </c>
      <c r="J44" s="74"/>
      <c r="K44" s="73">
        <v>2019</v>
      </c>
      <c r="L44" s="398" t="s">
        <v>210</v>
      </c>
      <c r="N44" s="74"/>
      <c r="O44" s="73">
        <v>2012</v>
      </c>
      <c r="P44" s="398" t="s">
        <v>223</v>
      </c>
      <c r="R44" s="74"/>
      <c r="S44" s="73">
        <v>2015</v>
      </c>
      <c r="T44" s="398" t="s">
        <v>245</v>
      </c>
      <c r="V44" s="74"/>
      <c r="W44" s="73">
        <v>1988</v>
      </c>
      <c r="X44" s="398" t="s">
        <v>251</v>
      </c>
      <c r="Z44" s="74"/>
      <c r="AA44" s="73">
        <v>2015</v>
      </c>
      <c r="AB44" s="398" t="s">
        <v>265</v>
      </c>
      <c r="AD44" s="74"/>
      <c r="AE44" s="73">
        <v>2012</v>
      </c>
      <c r="AF44" s="398" t="s">
        <v>277</v>
      </c>
      <c r="AH44" s="74"/>
      <c r="AI44" s="73">
        <v>2017</v>
      </c>
      <c r="AJ44" s="398" t="s">
        <v>289</v>
      </c>
      <c r="AL44" s="74"/>
      <c r="AM44" s="73">
        <v>2010</v>
      </c>
      <c r="AN44" s="398" t="s">
        <v>210</v>
      </c>
      <c r="AP44" s="74"/>
      <c r="AQ44" s="73">
        <v>2008</v>
      </c>
      <c r="AR44" s="398" t="s">
        <v>210</v>
      </c>
      <c r="AT44" s="74"/>
      <c r="AU44" s="73">
        <v>2012</v>
      </c>
      <c r="AV44" s="398" t="s">
        <v>210</v>
      </c>
    </row>
    <row r="45" spans="1:48" ht="15" customHeight="1" x14ac:dyDescent="0.25">
      <c r="A45" s="66" t="s">
        <v>100</v>
      </c>
      <c r="B45" s="62"/>
      <c r="F45" s="106">
        <v>1</v>
      </c>
      <c r="G45" s="67">
        <v>1</v>
      </c>
      <c r="H45" s="398"/>
      <c r="J45" s="106">
        <v>0.5</v>
      </c>
      <c r="K45" s="67">
        <v>0.5</v>
      </c>
      <c r="L45" s="398"/>
      <c r="N45" s="106">
        <v>1</v>
      </c>
      <c r="O45" s="67">
        <v>1</v>
      </c>
      <c r="P45" s="398"/>
      <c r="R45" s="106">
        <v>1</v>
      </c>
      <c r="S45" s="67">
        <v>1</v>
      </c>
      <c r="T45" s="398"/>
      <c r="V45" s="106">
        <v>1</v>
      </c>
      <c r="W45" s="67">
        <v>1</v>
      </c>
      <c r="X45" s="398"/>
      <c r="Z45" s="106">
        <v>1</v>
      </c>
      <c r="AA45" s="67">
        <v>0</v>
      </c>
      <c r="AB45" s="398"/>
      <c r="AD45" s="106">
        <v>1</v>
      </c>
      <c r="AE45" s="67">
        <v>1</v>
      </c>
      <c r="AF45" s="398"/>
      <c r="AH45" s="106">
        <v>1</v>
      </c>
      <c r="AI45" s="67">
        <v>1</v>
      </c>
      <c r="AJ45" s="398"/>
      <c r="AL45" s="106">
        <v>1</v>
      </c>
      <c r="AM45" s="67">
        <v>1</v>
      </c>
      <c r="AN45" s="398"/>
      <c r="AP45" s="106">
        <v>1</v>
      </c>
      <c r="AQ45" s="67">
        <v>1</v>
      </c>
      <c r="AR45" s="398"/>
      <c r="AT45" s="106">
        <v>0.3</v>
      </c>
      <c r="AU45" s="67">
        <v>0.3</v>
      </c>
      <c r="AV45" s="398"/>
    </row>
    <row r="46" spans="1:48" ht="15" customHeight="1" x14ac:dyDescent="0.25">
      <c r="A46" s="66"/>
      <c r="B46" s="62"/>
      <c r="F46" s="74"/>
      <c r="G46" s="67"/>
      <c r="H46" s="398"/>
      <c r="J46" s="74"/>
      <c r="K46" s="67"/>
      <c r="L46" s="398"/>
      <c r="N46" s="74"/>
      <c r="O46" s="67"/>
      <c r="P46" s="398"/>
      <c r="R46" s="74"/>
      <c r="S46" s="67"/>
      <c r="T46" s="398"/>
      <c r="V46" s="74"/>
      <c r="W46" s="67"/>
      <c r="X46" s="398"/>
      <c r="Z46" s="74"/>
      <c r="AA46" s="67"/>
      <c r="AB46" s="398"/>
      <c r="AD46" s="74"/>
      <c r="AE46" s="67"/>
      <c r="AF46" s="398"/>
      <c r="AH46" s="74"/>
      <c r="AI46" s="67"/>
      <c r="AJ46" s="398"/>
      <c r="AL46" s="74"/>
      <c r="AM46" s="67"/>
      <c r="AN46" s="398"/>
      <c r="AP46" s="74"/>
      <c r="AQ46" s="67"/>
      <c r="AR46" s="398"/>
      <c r="AT46" s="74"/>
      <c r="AU46" s="67"/>
      <c r="AV46" s="398"/>
    </row>
    <row r="47" spans="1:48" ht="15" customHeight="1" x14ac:dyDescent="0.25">
      <c r="A47" s="66"/>
      <c r="B47" s="62"/>
      <c r="F47" s="74"/>
      <c r="G47" s="67"/>
      <c r="H47" s="398"/>
      <c r="J47" s="74"/>
      <c r="K47" s="67"/>
      <c r="L47" s="398"/>
      <c r="N47" s="74"/>
      <c r="O47" s="67"/>
      <c r="P47" s="398"/>
      <c r="R47" s="74"/>
      <c r="S47" s="67"/>
      <c r="T47" s="398"/>
      <c r="V47" s="74"/>
      <c r="W47" s="67"/>
      <c r="X47" s="398"/>
      <c r="Z47" s="74"/>
      <c r="AA47" s="67"/>
      <c r="AB47" s="398"/>
      <c r="AD47" s="74"/>
      <c r="AE47" s="67"/>
      <c r="AF47" s="398"/>
      <c r="AH47" s="74"/>
      <c r="AI47" s="67"/>
      <c r="AJ47" s="398"/>
      <c r="AL47" s="74"/>
      <c r="AM47" s="67"/>
      <c r="AN47" s="398"/>
      <c r="AP47" s="74"/>
      <c r="AQ47" s="67"/>
      <c r="AR47" s="398"/>
      <c r="AT47" s="74"/>
      <c r="AU47" s="67"/>
      <c r="AV47" s="398"/>
    </row>
    <row r="48" spans="1:48" ht="15" customHeight="1" x14ac:dyDescent="0.25">
      <c r="A48" s="66"/>
      <c r="B48" s="62"/>
      <c r="F48" s="74"/>
      <c r="G48" s="67"/>
      <c r="H48" s="398"/>
      <c r="J48" s="74"/>
      <c r="K48" s="67"/>
      <c r="L48" s="398"/>
      <c r="N48" s="74"/>
      <c r="O48" s="67"/>
      <c r="P48" s="398"/>
      <c r="R48" s="74"/>
      <c r="S48" s="67"/>
      <c r="T48" s="398"/>
      <c r="V48" s="74"/>
      <c r="W48" s="67"/>
      <c r="X48" s="398"/>
      <c r="Z48" s="74"/>
      <c r="AA48" s="67"/>
      <c r="AB48" s="398"/>
      <c r="AD48" s="74"/>
      <c r="AE48" s="67"/>
      <c r="AF48" s="398"/>
      <c r="AH48" s="74"/>
      <c r="AI48" s="67"/>
      <c r="AJ48" s="398"/>
      <c r="AL48" s="74"/>
      <c r="AM48" s="67"/>
      <c r="AN48" s="398"/>
      <c r="AP48" s="74"/>
      <c r="AQ48" s="67"/>
      <c r="AR48" s="398"/>
      <c r="AT48" s="74"/>
      <c r="AU48" s="67"/>
      <c r="AV48" s="398"/>
    </row>
    <row r="49" spans="1:48" ht="15" customHeight="1" x14ac:dyDescent="0.25">
      <c r="A49" s="66"/>
      <c r="B49" s="62"/>
      <c r="F49" s="74"/>
      <c r="G49" s="67"/>
      <c r="H49" s="398"/>
      <c r="J49" s="74"/>
      <c r="K49" s="67"/>
      <c r="L49" s="398"/>
      <c r="N49" s="74"/>
      <c r="O49" s="67"/>
      <c r="P49" s="398"/>
      <c r="R49" s="74"/>
      <c r="S49" s="67"/>
      <c r="T49" s="398"/>
      <c r="V49" s="74"/>
      <c r="W49" s="67"/>
      <c r="X49" s="398"/>
      <c r="Z49" s="74"/>
      <c r="AA49" s="67"/>
      <c r="AB49" s="398"/>
      <c r="AD49" s="74"/>
      <c r="AE49" s="67"/>
      <c r="AF49" s="398"/>
      <c r="AH49" s="74"/>
      <c r="AI49" s="67"/>
      <c r="AJ49" s="398"/>
      <c r="AL49" s="74"/>
      <c r="AM49" s="67"/>
      <c r="AN49" s="398"/>
      <c r="AP49" s="74"/>
      <c r="AQ49" s="67"/>
      <c r="AR49" s="398"/>
      <c r="AT49" s="74"/>
      <c r="AU49" s="67"/>
      <c r="AV49" s="398"/>
    </row>
    <row r="50" spans="1:48" ht="15" customHeight="1" x14ac:dyDescent="0.25">
      <c r="A50" s="61"/>
      <c r="B50" s="62"/>
      <c r="F50" s="74"/>
      <c r="G50" s="67"/>
      <c r="H50" s="398"/>
      <c r="J50" s="74"/>
      <c r="K50" s="67"/>
      <c r="L50" s="398"/>
      <c r="N50" s="74"/>
      <c r="O50" s="67"/>
      <c r="P50" s="398"/>
      <c r="R50" s="74"/>
      <c r="S50" s="67"/>
      <c r="T50" s="398"/>
      <c r="V50" s="74"/>
      <c r="W50" s="67"/>
      <c r="X50" s="398"/>
      <c r="Z50" s="74"/>
      <c r="AA50" s="67"/>
      <c r="AB50" s="398"/>
      <c r="AD50" s="74"/>
      <c r="AE50" s="67"/>
      <c r="AF50" s="398"/>
      <c r="AH50" s="74"/>
      <c r="AI50" s="67"/>
      <c r="AJ50" s="398"/>
      <c r="AL50" s="74"/>
      <c r="AM50" s="67"/>
      <c r="AN50" s="398"/>
      <c r="AP50" s="74"/>
      <c r="AQ50" s="67"/>
      <c r="AR50" s="398"/>
      <c r="AT50" s="74"/>
      <c r="AU50" s="67"/>
      <c r="AV50" s="398"/>
    </row>
    <row r="51" spans="1:48" x14ac:dyDescent="0.25">
      <c r="A51" s="69" t="s">
        <v>102</v>
      </c>
      <c r="B51" s="70"/>
      <c r="F51" s="71" t="s">
        <v>93</v>
      </c>
      <c r="G51" s="72">
        <f>+ROUND(G43*G45*$B$171/(LOOKUP(G44,$A$138:$A$171,$B$138:$B$171)),0)</f>
        <v>360335570</v>
      </c>
      <c r="H51" s="75">
        <f>+ROUND(G51/$B$171,2)</f>
        <v>435.13</v>
      </c>
      <c r="J51" s="71" t="s">
        <v>93</v>
      </c>
      <c r="K51" s="72">
        <f>+ROUND(K43*K45*$B$171/(LOOKUP(K44,$A$138:$A$171,$B$138:$B$171)),0)</f>
        <v>361045631</v>
      </c>
      <c r="L51" s="75">
        <f>+ROUND(K51/$B$171,2)</f>
        <v>435.98</v>
      </c>
      <c r="N51" s="71" t="s">
        <v>93</v>
      </c>
      <c r="O51" s="72">
        <f>+ROUND(O43*O45*$B$171/(LOOKUP(O44,$A$138:$A$171,$B$138:$B$171)),0)</f>
        <v>101105884</v>
      </c>
      <c r="P51" s="75">
        <f>+ROUND(O51/$B$171,2)</f>
        <v>122.09</v>
      </c>
      <c r="R51" s="71" t="s">
        <v>134</v>
      </c>
      <c r="S51" s="72">
        <f>+ROUND(S43*S45*$B$171/(LOOKUP(S44,$A$138:$A$171,$B$138:$B$171)),0)</f>
        <v>660088682</v>
      </c>
      <c r="T51" s="75">
        <f>+ROUND(S51/$B$171,2)</f>
        <v>797.1</v>
      </c>
      <c r="V51" s="71" t="s">
        <v>93</v>
      </c>
      <c r="W51" s="72">
        <f>+ROUND(W43*W45*$B$171/(LOOKUP(W44,$A$138:$A$171,$B$138:$B$171)),0)</f>
        <v>200634382</v>
      </c>
      <c r="X51" s="75">
        <f>+ROUND(W51/$B$171,2)</f>
        <v>242.28</v>
      </c>
      <c r="Z51" s="71" t="s">
        <v>93</v>
      </c>
      <c r="AA51" s="72">
        <f>+ROUND(AA43*AA45*$B$171/(LOOKUP(AA44,$A$138:$A$171,$B$138:$B$171)),0)</f>
        <v>0</v>
      </c>
      <c r="AB51" s="75">
        <f>+ROUND(AA51/$B$171,2)</f>
        <v>0</v>
      </c>
      <c r="AD51" s="71" t="s">
        <v>93</v>
      </c>
      <c r="AE51" s="72">
        <f>+ROUND(AE43*AE45*$B$171/(LOOKUP(AE44,$A$138:$A$171,$B$138:$B$171)),0)</f>
        <v>302913094</v>
      </c>
      <c r="AF51" s="75">
        <f>+ROUND(AE51/$B$171,2)</f>
        <v>365.79</v>
      </c>
      <c r="AH51" s="71" t="s">
        <v>93</v>
      </c>
      <c r="AI51" s="72">
        <f>+ROUND(AI43*AI45*$B$171/(LOOKUP(AI44,$A$138:$A$171,$B$138:$B$171)),0)</f>
        <v>402452009</v>
      </c>
      <c r="AJ51" s="75">
        <f>+ROUND(AI51/$B$171,2)</f>
        <v>485.99</v>
      </c>
      <c r="AL51" s="71" t="s">
        <v>93</v>
      </c>
      <c r="AM51" s="72">
        <f>+ROUND(AM43*AM45*$B$171/(LOOKUP(AM44,$A$138:$A$171,$B$138:$B$171)),0)</f>
        <v>79598113</v>
      </c>
      <c r="AN51" s="75">
        <f>+ROUND(AM51/$B$171,2)</f>
        <v>96.12</v>
      </c>
      <c r="AP51" s="71" t="s">
        <v>134</v>
      </c>
      <c r="AQ51" s="72">
        <f>+ROUND(AQ43*AQ45*$B$171/(LOOKUP(AQ44,$A$138:$A$171,$B$138:$B$171)),0)</f>
        <v>26915726</v>
      </c>
      <c r="AR51" s="75">
        <f>+ROUND(AQ51/$B$171,2)</f>
        <v>32.5</v>
      </c>
      <c r="AT51" s="71" t="s">
        <v>93</v>
      </c>
      <c r="AU51" s="72">
        <f>+ROUND(AU43*AU45*$B$171/(LOOKUP(AU44,$A$138:$A$171,$B$138:$B$171)),0)</f>
        <v>1146083158</v>
      </c>
      <c r="AV51" s="75">
        <f>+ROUND(AU51/$B$171,2)</f>
        <v>1383.96</v>
      </c>
    </row>
    <row r="53" spans="1:48" x14ac:dyDescent="0.25">
      <c r="A53" s="59" t="s">
        <v>185</v>
      </c>
      <c r="B53" s="60"/>
      <c r="F53" s="76"/>
      <c r="G53" s="77" t="s">
        <v>185</v>
      </c>
      <c r="H53" s="78"/>
      <c r="J53" s="76"/>
      <c r="K53" s="77" t="s">
        <v>185</v>
      </c>
      <c r="L53" s="78"/>
      <c r="N53" s="76"/>
      <c r="O53" s="77" t="s">
        <v>185</v>
      </c>
      <c r="P53" s="78"/>
      <c r="R53" s="76"/>
      <c r="S53" s="77" t="s">
        <v>185</v>
      </c>
      <c r="T53" s="78"/>
      <c r="V53" s="76"/>
      <c r="W53" s="77" t="s">
        <v>185</v>
      </c>
      <c r="X53" s="78"/>
      <c r="Z53" s="76"/>
      <c r="AA53" s="77" t="s">
        <v>185</v>
      </c>
      <c r="AB53" s="78"/>
      <c r="AD53" s="76"/>
      <c r="AE53" s="77" t="s">
        <v>185</v>
      </c>
      <c r="AF53" s="78"/>
      <c r="AH53" s="76"/>
      <c r="AI53" s="77" t="s">
        <v>185</v>
      </c>
      <c r="AJ53" s="78"/>
      <c r="AL53" s="76"/>
      <c r="AM53" s="77" t="s">
        <v>185</v>
      </c>
      <c r="AN53" s="78"/>
      <c r="AP53" s="76"/>
      <c r="AQ53" s="77" t="s">
        <v>185</v>
      </c>
      <c r="AR53" s="78"/>
      <c r="AT53" s="76"/>
      <c r="AU53" s="77" t="s">
        <v>185</v>
      </c>
      <c r="AV53" s="78"/>
    </row>
    <row r="54" spans="1:48" x14ac:dyDescent="0.25">
      <c r="A54" s="61"/>
      <c r="B54" s="62"/>
      <c r="F54" s="74"/>
      <c r="G54" s="73"/>
      <c r="H54" s="68"/>
      <c r="J54" s="74"/>
      <c r="K54" s="73"/>
      <c r="L54" s="68"/>
      <c r="N54" s="74"/>
      <c r="O54" s="73"/>
      <c r="P54" s="68"/>
      <c r="R54" s="74"/>
      <c r="S54" s="73"/>
      <c r="T54" s="68"/>
      <c r="V54" s="74"/>
      <c r="W54" s="73"/>
      <c r="X54" s="68"/>
      <c r="Z54" s="74"/>
      <c r="AA54" s="73"/>
      <c r="AB54" s="68"/>
      <c r="AD54" s="74"/>
      <c r="AE54" s="73"/>
      <c r="AF54" s="68"/>
      <c r="AH54" s="74"/>
      <c r="AI54" s="73"/>
      <c r="AJ54" s="68"/>
      <c r="AL54" s="74"/>
      <c r="AM54" s="73"/>
      <c r="AN54" s="68"/>
      <c r="AP54" s="74"/>
      <c r="AQ54" s="73"/>
      <c r="AR54" s="68"/>
      <c r="AT54" s="74"/>
      <c r="AU54" s="73"/>
      <c r="AV54" s="68"/>
    </row>
    <row r="55" spans="1:48" x14ac:dyDescent="0.25">
      <c r="A55" s="61" t="s">
        <v>97</v>
      </c>
      <c r="B55" s="62"/>
      <c r="F55" s="63" t="s">
        <v>98</v>
      </c>
      <c r="G55" s="64">
        <v>329696016</v>
      </c>
      <c r="H55" s="65" t="s">
        <v>89</v>
      </c>
      <c r="J55" s="63" t="s">
        <v>98</v>
      </c>
      <c r="K55" s="64">
        <v>301513589.5</v>
      </c>
      <c r="L55" s="65" t="s">
        <v>89</v>
      </c>
      <c r="N55" s="63" t="s">
        <v>98</v>
      </c>
      <c r="O55" s="64">
        <v>249994544</v>
      </c>
      <c r="P55" s="65" t="s">
        <v>89</v>
      </c>
      <c r="R55" s="63" t="s">
        <v>98</v>
      </c>
      <c r="S55" s="64">
        <v>301312994</v>
      </c>
      <c r="T55" s="65" t="s">
        <v>244</v>
      </c>
      <c r="V55" s="63" t="s">
        <v>98</v>
      </c>
      <c r="W55" s="64">
        <v>20825883</v>
      </c>
      <c r="X55" s="65" t="s">
        <v>89</v>
      </c>
      <c r="Z55" s="63" t="s">
        <v>98</v>
      </c>
      <c r="AA55" s="64">
        <v>392042431</v>
      </c>
      <c r="AB55" s="65" t="s">
        <v>244</v>
      </c>
      <c r="AD55" s="63" t="s">
        <v>98</v>
      </c>
      <c r="AE55" s="64">
        <v>1291125987</v>
      </c>
      <c r="AF55" s="65" t="s">
        <v>89</v>
      </c>
      <c r="AH55" s="63" t="s">
        <v>98</v>
      </c>
      <c r="AI55" s="64">
        <v>0</v>
      </c>
      <c r="AJ55" s="65"/>
      <c r="AL55" s="63" t="s">
        <v>98</v>
      </c>
      <c r="AM55" s="64">
        <v>147768889</v>
      </c>
      <c r="AN55" s="65" t="s">
        <v>89</v>
      </c>
      <c r="AP55" s="63" t="s">
        <v>98</v>
      </c>
      <c r="AQ55" s="64">
        <v>196800000</v>
      </c>
      <c r="AR55" s="65" t="s">
        <v>89</v>
      </c>
      <c r="AT55" s="63" t="s">
        <v>98</v>
      </c>
      <c r="AU55" s="64">
        <v>1393950446</v>
      </c>
      <c r="AV55" s="65" t="s">
        <v>89</v>
      </c>
    </row>
    <row r="56" spans="1:48" ht="15" customHeight="1" x14ac:dyDescent="0.25">
      <c r="A56" s="61" t="s">
        <v>99</v>
      </c>
      <c r="B56" s="62"/>
      <c r="F56" s="74"/>
      <c r="G56" s="73">
        <v>2014</v>
      </c>
      <c r="H56" s="398" t="s">
        <v>192</v>
      </c>
      <c r="J56" s="74"/>
      <c r="K56" s="73">
        <v>2017</v>
      </c>
      <c r="L56" s="398" t="s">
        <v>210</v>
      </c>
      <c r="N56" s="74"/>
      <c r="O56" s="73">
        <v>2014</v>
      </c>
      <c r="P56" s="398" t="s">
        <v>224</v>
      </c>
      <c r="R56" s="74"/>
      <c r="S56" s="73">
        <v>2001</v>
      </c>
      <c r="T56" s="398" t="s">
        <v>332</v>
      </c>
      <c r="V56" s="74"/>
      <c r="W56" s="73">
        <v>1996</v>
      </c>
      <c r="X56" s="398" t="s">
        <v>252</v>
      </c>
      <c r="Z56" s="74"/>
      <c r="AA56" s="73">
        <v>2017</v>
      </c>
      <c r="AB56" s="398" t="s">
        <v>265</v>
      </c>
      <c r="AD56" s="74"/>
      <c r="AE56" s="73">
        <v>2015</v>
      </c>
      <c r="AF56" s="398" t="s">
        <v>210</v>
      </c>
      <c r="AH56" s="74"/>
      <c r="AI56" s="73">
        <v>2000</v>
      </c>
      <c r="AJ56" s="398" t="s">
        <v>193</v>
      </c>
      <c r="AL56" s="74"/>
      <c r="AM56" s="73">
        <v>2015</v>
      </c>
      <c r="AN56" s="398" t="s">
        <v>210</v>
      </c>
      <c r="AP56" s="74"/>
      <c r="AQ56" s="73">
        <v>2009</v>
      </c>
      <c r="AR56" s="398" t="s">
        <v>311</v>
      </c>
      <c r="AT56" s="74"/>
      <c r="AU56" s="73">
        <v>2018</v>
      </c>
      <c r="AV56" s="398" t="s">
        <v>210</v>
      </c>
    </row>
    <row r="57" spans="1:48" x14ac:dyDescent="0.25">
      <c r="A57" s="66" t="s">
        <v>100</v>
      </c>
      <c r="B57" s="62"/>
      <c r="F57" s="106">
        <v>1</v>
      </c>
      <c r="G57" s="100">
        <v>1</v>
      </c>
      <c r="H57" s="398"/>
      <c r="J57" s="106">
        <v>1</v>
      </c>
      <c r="K57" s="100">
        <v>1</v>
      </c>
      <c r="L57" s="398"/>
      <c r="N57" s="106">
        <v>0.55000000000000004</v>
      </c>
      <c r="O57" s="100">
        <v>0.55000000000000004</v>
      </c>
      <c r="P57" s="398"/>
      <c r="R57" s="106">
        <v>1</v>
      </c>
      <c r="S57" s="100">
        <v>0</v>
      </c>
      <c r="T57" s="398"/>
      <c r="V57" s="106">
        <v>1</v>
      </c>
      <c r="W57" s="100">
        <v>1</v>
      </c>
      <c r="X57" s="398"/>
      <c r="Z57" s="106">
        <v>1</v>
      </c>
      <c r="AA57" s="100">
        <v>0</v>
      </c>
      <c r="AB57" s="398"/>
      <c r="AD57" s="106">
        <v>0.95</v>
      </c>
      <c r="AE57" s="100">
        <v>0.95</v>
      </c>
      <c r="AF57" s="398"/>
      <c r="AH57" s="106"/>
      <c r="AI57" s="100">
        <v>0</v>
      </c>
      <c r="AJ57" s="398"/>
      <c r="AL57" s="106">
        <v>1</v>
      </c>
      <c r="AM57" s="100">
        <v>1</v>
      </c>
      <c r="AN57" s="398"/>
      <c r="AP57" s="106">
        <v>1</v>
      </c>
      <c r="AQ57" s="100">
        <v>1</v>
      </c>
      <c r="AR57" s="398"/>
      <c r="AT57" s="106">
        <v>1</v>
      </c>
      <c r="AU57" s="100">
        <v>1</v>
      </c>
      <c r="AV57" s="398"/>
    </row>
    <row r="58" spans="1:48" x14ac:dyDescent="0.25">
      <c r="A58" s="66"/>
      <c r="B58" s="62"/>
      <c r="F58" s="74"/>
      <c r="G58" s="67"/>
      <c r="H58" s="398"/>
      <c r="J58" s="74"/>
      <c r="K58" s="67"/>
      <c r="L58" s="398"/>
      <c r="N58" s="74"/>
      <c r="O58" s="67"/>
      <c r="P58" s="398"/>
      <c r="R58" s="74"/>
      <c r="S58" s="67"/>
      <c r="T58" s="398"/>
      <c r="V58" s="74"/>
      <c r="W58" s="67"/>
      <c r="X58" s="398"/>
      <c r="Z58" s="74"/>
      <c r="AA58" s="67"/>
      <c r="AB58" s="398"/>
      <c r="AD58" s="74"/>
      <c r="AE58" s="67"/>
      <c r="AF58" s="398"/>
      <c r="AH58" s="74"/>
      <c r="AI58" s="67"/>
      <c r="AJ58" s="398"/>
      <c r="AL58" s="74"/>
      <c r="AM58" s="67"/>
      <c r="AN58" s="398"/>
      <c r="AP58" s="74"/>
      <c r="AQ58" s="67"/>
      <c r="AR58" s="398"/>
      <c r="AT58" s="74"/>
      <c r="AU58" s="67"/>
      <c r="AV58" s="398"/>
    </row>
    <row r="59" spans="1:48" x14ac:dyDescent="0.25">
      <c r="A59" s="66"/>
      <c r="B59" s="62"/>
      <c r="F59" s="74"/>
      <c r="G59" s="67"/>
      <c r="H59" s="398"/>
      <c r="J59" s="74"/>
      <c r="K59" s="67"/>
      <c r="L59" s="398"/>
      <c r="N59" s="74"/>
      <c r="O59" s="67"/>
      <c r="P59" s="398"/>
      <c r="R59" s="74"/>
      <c r="S59" s="67"/>
      <c r="T59" s="398"/>
      <c r="V59" s="74"/>
      <c r="W59" s="67"/>
      <c r="X59" s="398"/>
      <c r="Z59" s="74"/>
      <c r="AA59" s="67"/>
      <c r="AB59" s="398"/>
      <c r="AD59" s="74"/>
      <c r="AE59" s="67"/>
      <c r="AF59" s="398"/>
      <c r="AH59" s="74"/>
      <c r="AI59" s="67"/>
      <c r="AJ59" s="398"/>
      <c r="AL59" s="74"/>
      <c r="AM59" s="67"/>
      <c r="AN59" s="398"/>
      <c r="AP59" s="74"/>
      <c r="AQ59" s="67"/>
      <c r="AR59" s="398"/>
      <c r="AT59" s="74"/>
      <c r="AU59" s="67"/>
      <c r="AV59" s="398"/>
    </row>
    <row r="60" spans="1:48" x14ac:dyDescent="0.25">
      <c r="A60" s="66"/>
      <c r="B60" s="62"/>
      <c r="F60" s="74"/>
      <c r="G60" s="67"/>
      <c r="H60" s="398"/>
      <c r="J60" s="74"/>
      <c r="K60" s="67"/>
      <c r="L60" s="398"/>
      <c r="N60" s="74"/>
      <c r="O60" s="67"/>
      <c r="P60" s="398"/>
      <c r="R60" s="74"/>
      <c r="S60" s="67"/>
      <c r="T60" s="398"/>
      <c r="V60" s="74"/>
      <c r="W60" s="67"/>
      <c r="X60" s="398"/>
      <c r="Z60" s="74"/>
      <c r="AA60" s="67"/>
      <c r="AB60" s="398"/>
      <c r="AD60" s="74"/>
      <c r="AE60" s="67"/>
      <c r="AF60" s="398"/>
      <c r="AH60" s="74"/>
      <c r="AI60" s="67"/>
      <c r="AJ60" s="398"/>
      <c r="AL60" s="74"/>
      <c r="AM60" s="67"/>
      <c r="AN60" s="398"/>
      <c r="AP60" s="74"/>
      <c r="AQ60" s="67"/>
      <c r="AR60" s="398"/>
      <c r="AT60" s="74"/>
      <c r="AU60" s="67"/>
      <c r="AV60" s="398"/>
    </row>
    <row r="61" spans="1:48" x14ac:dyDescent="0.25">
      <c r="A61" s="66"/>
      <c r="B61" s="62"/>
      <c r="F61" s="74"/>
      <c r="G61" s="67"/>
      <c r="H61" s="398"/>
      <c r="J61" s="74"/>
      <c r="K61" s="67"/>
      <c r="L61" s="398"/>
      <c r="N61" s="74"/>
      <c r="O61" s="67"/>
      <c r="P61" s="398"/>
      <c r="R61" s="74"/>
      <c r="S61" s="67"/>
      <c r="T61" s="398"/>
      <c r="V61" s="74"/>
      <c r="W61" s="67"/>
      <c r="X61" s="398"/>
      <c r="Z61" s="74"/>
      <c r="AA61" s="67"/>
      <c r="AB61" s="398"/>
      <c r="AD61" s="74"/>
      <c r="AE61" s="67"/>
      <c r="AF61" s="398"/>
      <c r="AH61" s="74"/>
      <c r="AI61" s="67"/>
      <c r="AJ61" s="398"/>
      <c r="AL61" s="74"/>
      <c r="AM61" s="67"/>
      <c r="AN61" s="398"/>
      <c r="AP61" s="74"/>
      <c r="AQ61" s="67"/>
      <c r="AR61" s="398"/>
      <c r="AT61" s="74"/>
      <c r="AU61" s="67"/>
      <c r="AV61" s="398"/>
    </row>
    <row r="62" spans="1:48" x14ac:dyDescent="0.25">
      <c r="A62" s="61"/>
      <c r="B62" s="62"/>
      <c r="F62" s="74"/>
      <c r="G62" s="67"/>
      <c r="H62" s="398"/>
      <c r="J62" s="74"/>
      <c r="K62" s="67"/>
      <c r="L62" s="398"/>
      <c r="N62" s="74"/>
      <c r="O62" s="67"/>
      <c r="P62" s="398"/>
      <c r="R62" s="74"/>
      <c r="S62" s="67"/>
      <c r="T62" s="398"/>
      <c r="V62" s="74"/>
      <c r="W62" s="67"/>
      <c r="X62" s="398"/>
      <c r="Z62" s="74"/>
      <c r="AA62" s="67"/>
      <c r="AB62" s="398"/>
      <c r="AD62" s="74"/>
      <c r="AE62" s="67"/>
      <c r="AF62" s="398"/>
      <c r="AH62" s="74"/>
      <c r="AI62" s="67"/>
      <c r="AJ62" s="398"/>
      <c r="AL62" s="74"/>
      <c r="AM62" s="67"/>
      <c r="AN62" s="398"/>
      <c r="AP62" s="74"/>
      <c r="AQ62" s="67"/>
      <c r="AR62" s="398"/>
      <c r="AT62" s="74"/>
      <c r="AU62" s="67"/>
      <c r="AV62" s="398"/>
    </row>
    <row r="63" spans="1:48" x14ac:dyDescent="0.25">
      <c r="A63" s="69" t="s">
        <v>102</v>
      </c>
      <c r="B63" s="70"/>
      <c r="F63" s="71" t="s">
        <v>93</v>
      </c>
      <c r="G63" s="72">
        <f>+ROUND(G55*G57*$B$171/(LOOKUP(G56,$A$138:$A$171,$B$138:$B$171)),0)</f>
        <v>443224912</v>
      </c>
      <c r="H63" s="75">
        <f>+ROUND(G63/$B$171,2)</f>
        <v>535.22</v>
      </c>
      <c r="J63" s="71" t="s">
        <v>93</v>
      </c>
      <c r="K63" s="72">
        <f>+ROUND(K55*K57*$B$171/(LOOKUP(K56,$A$138:$A$171,$B$138:$B$171)),0)</f>
        <v>338460721</v>
      </c>
      <c r="L63" s="75">
        <f>+ROUND(K63/$B$171,2)</f>
        <v>408.71</v>
      </c>
      <c r="N63" s="71" t="s">
        <v>93</v>
      </c>
      <c r="O63" s="72">
        <f>+ROUND(O55*O57*$B$171/(LOOKUP(O56,$A$138:$A$171,$B$138:$B$171)),0)</f>
        <v>184843287</v>
      </c>
      <c r="P63" s="75">
        <f>+ROUND(O63/$B$171,2)</f>
        <v>223.21</v>
      </c>
      <c r="R63" s="71" t="s">
        <v>93</v>
      </c>
      <c r="S63" s="72">
        <f>+ROUND(S55*S57*$B$171/(LOOKUP(S56,$A$138:$A$171,$B$138:$B$171)),0)</f>
        <v>0</v>
      </c>
      <c r="T63" s="75">
        <f>+ROUND(S63/$B$171,2)</f>
        <v>0</v>
      </c>
      <c r="V63" s="71" t="s">
        <v>134</v>
      </c>
      <c r="W63" s="72">
        <f>+ROUND(W55*W57*$B$171/(LOOKUP(W56,$A$138:$A$171,$B$138:$B$171)),0)</f>
        <v>121345625</v>
      </c>
      <c r="X63" s="75">
        <f>+ROUND(W63/$B$171,2)</f>
        <v>146.53</v>
      </c>
      <c r="Z63" s="71" t="s">
        <v>93</v>
      </c>
      <c r="AA63" s="72">
        <f>+ROUND(AA55*AA57*$B$171/(LOOKUP(AA56,$A$138:$A$171,$B$138:$B$171)),0)</f>
        <v>0</v>
      </c>
      <c r="AB63" s="75">
        <f>+ROUND(AA63/$B$171,2)</f>
        <v>0</v>
      </c>
      <c r="AD63" s="71" t="s">
        <v>93</v>
      </c>
      <c r="AE63" s="72">
        <f>+ROUND(AE55*AE57*$B$171/(LOOKUP(AE56,$A$138:$A$171,$B$138:$B$171)),0)</f>
        <v>1576382375</v>
      </c>
      <c r="AF63" s="75">
        <f>+ROUND(AE63/$B$171,2)</f>
        <v>1903.58</v>
      </c>
      <c r="AH63" s="71"/>
      <c r="AI63" s="72">
        <f>+ROUND(AI55*AI57*$B$171/(LOOKUP(AI56,$A$138:$A$171,$B$138:$B$171)),0)</f>
        <v>0</v>
      </c>
      <c r="AJ63" s="75">
        <f>+ROUND(AI63/$B$171,2)</f>
        <v>0</v>
      </c>
      <c r="AL63" s="71" t="s">
        <v>93</v>
      </c>
      <c r="AM63" s="72">
        <f>+ROUND(AM55*AM57*$B$171/(LOOKUP(AM56,$A$138:$A$171,$B$138:$B$171)),0)</f>
        <v>189911975</v>
      </c>
      <c r="AN63" s="75">
        <f>+ROUND(AM63/$B$171,2)</f>
        <v>229.33</v>
      </c>
      <c r="AP63" s="71" t="s">
        <v>134</v>
      </c>
      <c r="AQ63" s="72">
        <f>+ROUND(AQ55*AQ57*$B$171/(LOOKUP(AQ56,$A$138:$A$171,$B$138:$B$171)),0)</f>
        <v>327979933</v>
      </c>
      <c r="AR63" s="75">
        <f>+ROUND(AQ63/$B$171,2)</f>
        <v>396.06</v>
      </c>
      <c r="AT63" s="71" t="s">
        <v>93</v>
      </c>
      <c r="AU63" s="72">
        <f>+ROUND(AU55*AU57*$B$171/(LOOKUP(AU56,$A$138:$A$171,$B$138:$B$171)),0)</f>
        <v>1477586545</v>
      </c>
      <c r="AV63" s="75">
        <f>+ROUND(AU63/$B$171,2)</f>
        <v>1784.27</v>
      </c>
    </row>
    <row r="65" spans="1:48" x14ac:dyDescent="0.25">
      <c r="A65" s="59" t="s">
        <v>186</v>
      </c>
      <c r="B65" s="60"/>
      <c r="F65" s="76"/>
      <c r="G65" s="77" t="s">
        <v>186</v>
      </c>
      <c r="H65" s="78"/>
      <c r="J65" s="76"/>
      <c r="K65" s="77" t="s">
        <v>186</v>
      </c>
      <c r="L65" s="78"/>
      <c r="N65" s="76"/>
      <c r="O65" s="77" t="s">
        <v>186</v>
      </c>
      <c r="P65" s="78"/>
      <c r="R65" s="76"/>
      <c r="S65" s="77" t="s">
        <v>186</v>
      </c>
      <c r="T65" s="78"/>
      <c r="V65" s="76"/>
      <c r="W65" s="77" t="s">
        <v>186</v>
      </c>
      <c r="X65" s="78"/>
      <c r="Z65" s="76"/>
      <c r="AA65" s="77" t="s">
        <v>186</v>
      </c>
      <c r="AB65" s="78"/>
      <c r="AD65" s="76"/>
      <c r="AE65" s="77" t="s">
        <v>186</v>
      </c>
      <c r="AF65" s="78"/>
      <c r="AH65" s="76"/>
      <c r="AI65" s="77" t="s">
        <v>186</v>
      </c>
      <c r="AJ65" s="78"/>
      <c r="AL65" s="76"/>
      <c r="AM65" s="77" t="s">
        <v>186</v>
      </c>
      <c r="AN65" s="78"/>
      <c r="AP65" s="76"/>
      <c r="AQ65" s="77" t="s">
        <v>186</v>
      </c>
      <c r="AR65" s="78"/>
      <c r="AT65" s="76"/>
      <c r="AU65" s="77" t="s">
        <v>186</v>
      </c>
      <c r="AV65" s="78"/>
    </row>
    <row r="66" spans="1:48" x14ac:dyDescent="0.25">
      <c r="A66" s="61"/>
      <c r="B66" s="62"/>
      <c r="F66" s="74"/>
      <c r="G66" s="73"/>
      <c r="H66" s="68"/>
      <c r="J66" s="74"/>
      <c r="K66" s="73"/>
      <c r="L66" s="68"/>
      <c r="N66" s="74"/>
      <c r="O66" s="73"/>
      <c r="P66" s="68"/>
      <c r="R66" s="74"/>
      <c r="S66" s="73"/>
      <c r="T66" s="68"/>
      <c r="V66" s="74"/>
      <c r="W66" s="73"/>
      <c r="X66" s="68"/>
      <c r="Z66" s="74"/>
      <c r="AA66" s="73"/>
      <c r="AB66" s="68"/>
      <c r="AD66" s="74"/>
      <c r="AE66" s="73"/>
      <c r="AF66" s="68"/>
      <c r="AH66" s="74"/>
      <c r="AI66" s="73"/>
      <c r="AJ66" s="68"/>
      <c r="AL66" s="74"/>
      <c r="AM66" s="73"/>
      <c r="AN66" s="68"/>
      <c r="AP66" s="74"/>
      <c r="AQ66" s="73"/>
      <c r="AR66" s="68"/>
      <c r="AT66" s="74"/>
      <c r="AU66" s="73"/>
      <c r="AV66" s="68"/>
    </row>
    <row r="67" spans="1:48" x14ac:dyDescent="0.25">
      <c r="A67" s="61" t="s">
        <v>97</v>
      </c>
      <c r="B67" s="62"/>
      <c r="F67" s="63" t="s">
        <v>98</v>
      </c>
      <c r="G67" s="64">
        <v>299999217</v>
      </c>
      <c r="H67" s="65" t="s">
        <v>89</v>
      </c>
      <c r="J67" s="63" t="s">
        <v>98</v>
      </c>
      <c r="K67" s="64">
        <v>297870110.16000003</v>
      </c>
      <c r="L67" s="65" t="s">
        <v>89</v>
      </c>
      <c r="N67" s="63" t="s">
        <v>98</v>
      </c>
      <c r="O67" s="64">
        <v>139811219</v>
      </c>
      <c r="P67" s="65" t="s">
        <v>89</v>
      </c>
      <c r="R67" s="63" t="s">
        <v>98</v>
      </c>
      <c r="S67" s="64">
        <v>161263487</v>
      </c>
      <c r="T67" s="65" t="s">
        <v>244</v>
      </c>
      <c r="V67" s="63" t="s">
        <v>98</v>
      </c>
      <c r="W67" s="64">
        <v>39998296</v>
      </c>
      <c r="X67" s="65" t="s">
        <v>89</v>
      </c>
      <c r="Z67" s="63" t="s">
        <v>98</v>
      </c>
      <c r="AA67" s="64">
        <v>176107743</v>
      </c>
      <c r="AB67" s="65" t="s">
        <v>244</v>
      </c>
      <c r="AD67" s="63" t="s">
        <v>98</v>
      </c>
      <c r="AE67" s="64">
        <v>244713395</v>
      </c>
      <c r="AF67" s="65" t="s">
        <v>89</v>
      </c>
      <c r="AH67" s="63" t="s">
        <v>98</v>
      </c>
      <c r="AI67" s="64">
        <v>0</v>
      </c>
      <c r="AJ67" s="65"/>
      <c r="AL67" s="63" t="s">
        <v>98</v>
      </c>
      <c r="AM67" s="64">
        <v>271386620</v>
      </c>
      <c r="AN67" s="65" t="s">
        <v>89</v>
      </c>
      <c r="AP67" s="63" t="s">
        <v>98</v>
      </c>
      <c r="AQ67" s="64">
        <v>91288388</v>
      </c>
      <c r="AR67" s="65" t="s">
        <v>89</v>
      </c>
      <c r="AT67" s="63" t="s">
        <v>98</v>
      </c>
      <c r="AU67" s="64">
        <v>4050128968</v>
      </c>
      <c r="AV67" s="65" t="s">
        <v>89</v>
      </c>
    </row>
    <row r="68" spans="1:48" ht="15" customHeight="1" x14ac:dyDescent="0.25">
      <c r="A68" s="61" t="s">
        <v>99</v>
      </c>
      <c r="B68" s="62"/>
      <c r="F68" s="74"/>
      <c r="G68" s="73">
        <v>2013</v>
      </c>
      <c r="H68" s="398" t="s">
        <v>184</v>
      </c>
      <c r="J68" s="74"/>
      <c r="K68" s="73">
        <v>2010</v>
      </c>
      <c r="L68" s="398" t="s">
        <v>210</v>
      </c>
      <c r="N68" s="74"/>
      <c r="O68" s="73">
        <v>2015</v>
      </c>
      <c r="P68" s="398" t="s">
        <v>225</v>
      </c>
      <c r="R68" s="74"/>
      <c r="S68" s="73">
        <v>2002</v>
      </c>
      <c r="T68" s="398" t="s">
        <v>334</v>
      </c>
      <c r="V68" s="74"/>
      <c r="W68" s="73">
        <v>1997</v>
      </c>
      <c r="X68" s="398" t="s">
        <v>253</v>
      </c>
      <c r="Z68" s="74"/>
      <c r="AA68" s="73">
        <v>2010</v>
      </c>
      <c r="AB68" s="398" t="s">
        <v>265</v>
      </c>
      <c r="AD68" s="74"/>
      <c r="AE68" s="73">
        <v>2014</v>
      </c>
      <c r="AF68" s="398" t="s">
        <v>210</v>
      </c>
      <c r="AH68" s="74"/>
      <c r="AI68" s="73">
        <v>2000</v>
      </c>
      <c r="AJ68" s="398" t="s">
        <v>193</v>
      </c>
      <c r="AL68" s="74"/>
      <c r="AM68" s="73">
        <v>2017</v>
      </c>
      <c r="AN68" s="398" t="s">
        <v>210</v>
      </c>
      <c r="AP68" s="74"/>
      <c r="AQ68" s="73">
        <v>2012</v>
      </c>
      <c r="AR68" s="398" t="s">
        <v>210</v>
      </c>
      <c r="AT68" s="74"/>
      <c r="AU68" s="73">
        <v>2017</v>
      </c>
      <c r="AV68" s="398" t="s">
        <v>320</v>
      </c>
    </row>
    <row r="69" spans="1:48" x14ac:dyDescent="0.25">
      <c r="A69" s="66" t="s">
        <v>100</v>
      </c>
      <c r="B69" s="62"/>
      <c r="F69" s="106">
        <v>1</v>
      </c>
      <c r="G69" s="67">
        <v>1</v>
      </c>
      <c r="H69" s="398"/>
      <c r="J69" s="106">
        <v>1</v>
      </c>
      <c r="K69" s="67">
        <v>1</v>
      </c>
      <c r="L69" s="398"/>
      <c r="N69" s="106">
        <v>1</v>
      </c>
      <c r="O69" s="67">
        <v>1</v>
      </c>
      <c r="P69" s="398"/>
      <c r="R69" s="106">
        <v>1</v>
      </c>
      <c r="S69" s="100">
        <v>0</v>
      </c>
      <c r="T69" s="398"/>
      <c r="V69" s="106">
        <v>1</v>
      </c>
      <c r="W69" s="67">
        <v>1</v>
      </c>
      <c r="X69" s="398"/>
      <c r="Z69" s="106">
        <v>0.9</v>
      </c>
      <c r="AA69" s="67">
        <v>0</v>
      </c>
      <c r="AB69" s="398"/>
      <c r="AD69" s="106">
        <v>1</v>
      </c>
      <c r="AE69" s="67">
        <v>1</v>
      </c>
      <c r="AF69" s="398"/>
      <c r="AH69" s="106"/>
      <c r="AI69" s="100">
        <v>0</v>
      </c>
      <c r="AJ69" s="398"/>
      <c r="AL69" s="106">
        <v>1</v>
      </c>
      <c r="AM69" s="100">
        <v>1</v>
      </c>
      <c r="AN69" s="398"/>
      <c r="AP69" s="106">
        <v>0.5</v>
      </c>
      <c r="AQ69" s="100">
        <v>0.5</v>
      </c>
      <c r="AR69" s="398"/>
      <c r="AT69" s="106">
        <v>0.3</v>
      </c>
      <c r="AU69" s="100">
        <v>0.3</v>
      </c>
      <c r="AV69" s="398"/>
    </row>
    <row r="70" spans="1:48" ht="20.100000000000001" customHeight="1" x14ac:dyDescent="0.25">
      <c r="A70" s="66"/>
      <c r="B70" s="62"/>
      <c r="F70" s="74"/>
      <c r="G70" s="67"/>
      <c r="H70" s="398"/>
      <c r="J70" s="74"/>
      <c r="K70" s="67"/>
      <c r="L70" s="398"/>
      <c r="N70" s="74"/>
      <c r="O70" s="67"/>
      <c r="P70" s="398"/>
      <c r="R70" s="74"/>
      <c r="S70" s="67"/>
      <c r="T70" s="398"/>
      <c r="V70" s="74"/>
      <c r="W70" s="67"/>
      <c r="X70" s="398"/>
      <c r="Z70" s="74"/>
      <c r="AA70" s="67"/>
      <c r="AB70" s="398"/>
      <c r="AD70" s="74"/>
      <c r="AE70" s="67"/>
      <c r="AF70" s="398"/>
      <c r="AH70" s="74"/>
      <c r="AI70" s="67"/>
      <c r="AJ70" s="398"/>
      <c r="AL70" s="74"/>
      <c r="AM70" s="67"/>
      <c r="AN70" s="398"/>
      <c r="AP70" s="74"/>
      <c r="AQ70" s="67"/>
      <c r="AR70" s="398"/>
      <c r="AT70" s="74"/>
      <c r="AU70" s="67"/>
      <c r="AV70" s="398"/>
    </row>
    <row r="71" spans="1:48" ht="20.100000000000001" customHeight="1" x14ac:dyDescent="0.25">
      <c r="A71" s="66"/>
      <c r="B71" s="62"/>
      <c r="F71" s="74"/>
      <c r="G71" s="67"/>
      <c r="H71" s="398"/>
      <c r="J71" s="74"/>
      <c r="K71" s="67"/>
      <c r="L71" s="398"/>
      <c r="N71" s="74"/>
      <c r="O71" s="67"/>
      <c r="P71" s="398"/>
      <c r="R71" s="74"/>
      <c r="S71" s="67"/>
      <c r="T71" s="398"/>
      <c r="V71" s="74"/>
      <c r="W71" s="67"/>
      <c r="X71" s="398"/>
      <c r="Z71" s="74"/>
      <c r="AA71" s="67"/>
      <c r="AB71" s="398"/>
      <c r="AD71" s="74"/>
      <c r="AE71" s="67"/>
      <c r="AF71" s="398"/>
      <c r="AH71" s="74"/>
      <c r="AI71" s="67"/>
      <c r="AJ71" s="398"/>
      <c r="AL71" s="74"/>
      <c r="AM71" s="67"/>
      <c r="AN71" s="398"/>
      <c r="AP71" s="74"/>
      <c r="AQ71" s="67"/>
      <c r="AR71" s="398"/>
      <c r="AT71" s="74"/>
      <c r="AU71" s="67"/>
      <c r="AV71" s="398"/>
    </row>
    <row r="72" spans="1:48" ht="20.100000000000001" customHeight="1" x14ac:dyDescent="0.25">
      <c r="A72" s="66"/>
      <c r="B72" s="62"/>
      <c r="F72" s="74"/>
      <c r="G72" s="67"/>
      <c r="H72" s="398"/>
      <c r="J72" s="74"/>
      <c r="K72" s="67"/>
      <c r="L72" s="398"/>
      <c r="N72" s="74"/>
      <c r="O72" s="67"/>
      <c r="P72" s="398"/>
      <c r="R72" s="74"/>
      <c r="S72" s="67"/>
      <c r="T72" s="398"/>
      <c r="V72" s="74"/>
      <c r="W72" s="67"/>
      <c r="X72" s="398"/>
      <c r="Z72" s="74"/>
      <c r="AA72" s="67"/>
      <c r="AB72" s="398"/>
      <c r="AD72" s="74"/>
      <c r="AE72" s="67"/>
      <c r="AF72" s="398"/>
      <c r="AH72" s="74"/>
      <c r="AI72" s="67"/>
      <c r="AJ72" s="398"/>
      <c r="AL72" s="74"/>
      <c r="AM72" s="67"/>
      <c r="AN72" s="398"/>
      <c r="AP72" s="74"/>
      <c r="AQ72" s="67"/>
      <c r="AR72" s="398"/>
      <c r="AT72" s="74"/>
      <c r="AU72" s="67"/>
      <c r="AV72" s="398"/>
    </row>
    <row r="73" spans="1:48" ht="20.100000000000001" customHeight="1" x14ac:dyDescent="0.25">
      <c r="A73" s="66"/>
      <c r="B73" s="62"/>
      <c r="F73" s="74"/>
      <c r="G73" s="67"/>
      <c r="H73" s="398"/>
      <c r="J73" s="74"/>
      <c r="K73" s="67"/>
      <c r="L73" s="398"/>
      <c r="N73" s="74"/>
      <c r="O73" s="67"/>
      <c r="P73" s="398"/>
      <c r="R73" s="74"/>
      <c r="S73" s="67"/>
      <c r="T73" s="398"/>
      <c r="V73" s="74"/>
      <c r="W73" s="67"/>
      <c r="X73" s="398"/>
      <c r="Z73" s="74"/>
      <c r="AA73" s="67"/>
      <c r="AB73" s="398"/>
      <c r="AD73" s="74"/>
      <c r="AE73" s="67"/>
      <c r="AF73" s="398"/>
      <c r="AH73" s="74"/>
      <c r="AI73" s="67"/>
      <c r="AJ73" s="398"/>
      <c r="AL73" s="74"/>
      <c r="AM73" s="67"/>
      <c r="AN73" s="398"/>
      <c r="AP73" s="74"/>
      <c r="AQ73" s="67"/>
      <c r="AR73" s="398"/>
      <c r="AT73" s="74"/>
      <c r="AU73" s="67"/>
      <c r="AV73" s="398"/>
    </row>
    <row r="74" spans="1:48" ht="20.100000000000001" customHeight="1" x14ac:dyDescent="0.25">
      <c r="A74" s="61"/>
      <c r="B74" s="62"/>
      <c r="F74" s="74"/>
      <c r="G74" s="67"/>
      <c r="H74" s="398"/>
      <c r="J74" s="74"/>
      <c r="K74" s="67"/>
      <c r="L74" s="398"/>
      <c r="N74" s="74"/>
      <c r="O74" s="67"/>
      <c r="P74" s="398"/>
      <c r="R74" s="74"/>
      <c r="S74" s="67"/>
      <c r="T74" s="398"/>
      <c r="V74" s="74"/>
      <c r="W74" s="67"/>
      <c r="X74" s="398"/>
      <c r="Z74" s="74"/>
      <c r="AA74" s="67"/>
      <c r="AB74" s="398"/>
      <c r="AD74" s="74"/>
      <c r="AE74" s="67"/>
      <c r="AF74" s="398"/>
      <c r="AH74" s="74"/>
      <c r="AI74" s="67"/>
      <c r="AJ74" s="398"/>
      <c r="AL74" s="74"/>
      <c r="AM74" s="67"/>
      <c r="AN74" s="398"/>
      <c r="AP74" s="74"/>
      <c r="AQ74" s="67"/>
      <c r="AR74" s="398"/>
      <c r="AT74" s="74"/>
      <c r="AU74" s="67"/>
      <c r="AV74" s="398"/>
    </row>
    <row r="75" spans="1:48" x14ac:dyDescent="0.25">
      <c r="A75" s="69" t="s">
        <v>102</v>
      </c>
      <c r="B75" s="70"/>
      <c r="F75" s="71" t="s">
        <v>93</v>
      </c>
      <c r="G75" s="72">
        <f>+ROUND(G67*G69*$B$171/(LOOKUP(G68,$A$138:$A$171,$B$138:$B$171)),0)</f>
        <v>421431979</v>
      </c>
      <c r="H75" s="75">
        <f>+ROUND(G75/$B$171,2)</f>
        <v>508.9</v>
      </c>
      <c r="J75" s="71" t="s">
        <v>93</v>
      </c>
      <c r="K75" s="72">
        <f>+ROUND(K67*K69*$B$171/(LOOKUP(K68,$A$138:$A$171,$B$138:$B$171)),0)</f>
        <v>478972824</v>
      </c>
      <c r="L75" s="75">
        <f>+ROUND(K75/$B$171,2)</f>
        <v>578.39</v>
      </c>
      <c r="N75" s="71" t="s">
        <v>93</v>
      </c>
      <c r="O75" s="72">
        <f>+ROUND(O67*O69*$B$171/(LOOKUP(O68,$A$138:$A$171,$B$138:$B$171)),0)</f>
        <v>179684810</v>
      </c>
      <c r="P75" s="75">
        <f>+ROUND(O75/$B$171,2)</f>
        <v>216.98</v>
      </c>
      <c r="R75" s="71" t="s">
        <v>93</v>
      </c>
      <c r="S75" s="72">
        <f>+ROUND(S67*S69*$B$171/(LOOKUP(S68,$A$138:$A$171,$B$138:$B$171)),0)</f>
        <v>0</v>
      </c>
      <c r="T75" s="75">
        <f>+ROUND(S75/$B$171,2)</f>
        <v>0</v>
      </c>
      <c r="V75" s="71" t="s">
        <v>134</v>
      </c>
      <c r="W75" s="72">
        <f>+ROUND(W67*W69*$B$171/(LOOKUP(W68,$A$138:$A$171,$B$138:$B$171)),0)</f>
        <v>192571314</v>
      </c>
      <c r="X75" s="75">
        <f>+ROUND(W75/$B$171,2)</f>
        <v>232.54</v>
      </c>
      <c r="Z75" s="71" t="s">
        <v>93</v>
      </c>
      <c r="AA75" s="72">
        <f>+ROUND(AA67*AA69*$B$171/(LOOKUP(AA68,$A$138:$A$171,$B$138:$B$171)),0)</f>
        <v>0</v>
      </c>
      <c r="AB75" s="75">
        <f>+ROUND(AA75/$B$171,2)</f>
        <v>0</v>
      </c>
      <c r="AD75" s="71" t="s">
        <v>93</v>
      </c>
      <c r="AE75" s="72">
        <f>+ROUND(AE67*AE69*$B$171/(LOOKUP(AE68,$A$138:$A$171,$B$138:$B$171)),0)</f>
        <v>328979022</v>
      </c>
      <c r="AF75" s="75">
        <f>+ROUND(AE75/$B$171,2)</f>
        <v>397.26</v>
      </c>
      <c r="AH75" s="71"/>
      <c r="AI75" s="72">
        <f>+ROUND(AI67*AI69*$B$171/(LOOKUP(AI68,$A$138:$A$171,$B$138:$B$171)),0)</f>
        <v>0</v>
      </c>
      <c r="AJ75" s="75">
        <f>+ROUND(AI75/$B$171,2)</f>
        <v>0</v>
      </c>
      <c r="AL75" s="71" t="s">
        <v>93</v>
      </c>
      <c r="AM75" s="72">
        <f>+ROUND(AM67*AM69*$B$171/(LOOKUP(AM68,$A$138:$A$171,$B$138:$B$171)),0)</f>
        <v>304642027</v>
      </c>
      <c r="AN75" s="75">
        <f>+ROUND(AM75/$B$171,2)</f>
        <v>367.87</v>
      </c>
      <c r="AP75" s="71" t="s">
        <v>134</v>
      </c>
      <c r="AQ75" s="72">
        <f>+ROUND(AQ67*AQ69*$B$171/(LOOKUP(AQ68,$A$138:$A$171,$B$138:$B$171)),0)</f>
        <v>66699642</v>
      </c>
      <c r="AR75" s="75">
        <f>+ROUND(AQ75/$B$171,2)</f>
        <v>80.540000000000006</v>
      </c>
      <c r="AT75" s="71" t="s">
        <v>93</v>
      </c>
      <c r="AU75" s="72">
        <f>+ROUND(AU67*AU69*$B$171/(LOOKUP(AU68,$A$138:$A$171,$B$138:$B$171)),0)</f>
        <v>1363928146</v>
      </c>
      <c r="AV75" s="75">
        <f>+ROUND(AU75/$B$171,2)</f>
        <v>1647.03</v>
      </c>
    </row>
    <row r="77" spans="1:48" x14ac:dyDescent="0.25">
      <c r="A77" s="59" t="s">
        <v>187</v>
      </c>
      <c r="B77" s="60"/>
      <c r="F77" s="76"/>
      <c r="G77" s="77" t="s">
        <v>187</v>
      </c>
      <c r="H77" s="78"/>
      <c r="J77" s="76"/>
      <c r="K77" s="77" t="s">
        <v>187</v>
      </c>
      <c r="L77" s="78"/>
      <c r="N77" s="76"/>
      <c r="O77" s="77" t="s">
        <v>187</v>
      </c>
      <c r="P77" s="78"/>
      <c r="R77" s="76"/>
      <c r="S77" s="77" t="s">
        <v>187</v>
      </c>
      <c r="T77" s="78"/>
      <c r="V77" s="76"/>
      <c r="W77" s="77" t="s">
        <v>187</v>
      </c>
      <c r="X77" s="78"/>
      <c r="Z77" s="76"/>
      <c r="AA77" s="77" t="s">
        <v>187</v>
      </c>
      <c r="AB77" s="78"/>
      <c r="AD77" s="76"/>
      <c r="AE77" s="77" t="s">
        <v>187</v>
      </c>
      <c r="AF77" s="78"/>
      <c r="AH77" s="76"/>
      <c r="AI77" s="77" t="s">
        <v>187</v>
      </c>
      <c r="AJ77" s="78"/>
      <c r="AL77" s="76"/>
      <c r="AM77" s="77" t="s">
        <v>187</v>
      </c>
      <c r="AN77" s="78"/>
      <c r="AP77" s="76"/>
      <c r="AQ77" s="77" t="s">
        <v>187</v>
      </c>
      <c r="AR77" s="78"/>
      <c r="AT77" s="76"/>
      <c r="AU77" s="77" t="s">
        <v>187</v>
      </c>
      <c r="AV77" s="78"/>
    </row>
    <row r="78" spans="1:48" x14ac:dyDescent="0.25">
      <c r="A78" s="61"/>
      <c r="B78" s="62"/>
      <c r="F78" s="74"/>
      <c r="G78" s="73"/>
      <c r="H78" s="68"/>
      <c r="J78" s="74"/>
      <c r="K78" s="73"/>
      <c r="L78" s="68"/>
      <c r="N78" s="74"/>
      <c r="O78" s="73"/>
      <c r="P78" s="68"/>
      <c r="R78" s="74"/>
      <c r="S78" s="73"/>
      <c r="T78" s="68"/>
      <c r="V78" s="74"/>
      <c r="W78" s="73"/>
      <c r="X78" s="68"/>
      <c r="Z78" s="74"/>
      <c r="AA78" s="73"/>
      <c r="AB78" s="68"/>
      <c r="AD78" s="74"/>
      <c r="AE78" s="73"/>
      <c r="AF78" s="68"/>
      <c r="AH78" s="74"/>
      <c r="AI78" s="73"/>
      <c r="AJ78" s="68"/>
      <c r="AL78" s="74"/>
      <c r="AM78" s="73"/>
      <c r="AN78" s="68"/>
      <c r="AP78" s="74"/>
      <c r="AQ78" s="73"/>
      <c r="AR78" s="68"/>
      <c r="AT78" s="74"/>
      <c r="AU78" s="73"/>
      <c r="AV78" s="68"/>
    </row>
    <row r="79" spans="1:48" x14ac:dyDescent="0.25">
      <c r="A79" s="61" t="s">
        <v>97</v>
      </c>
      <c r="B79" s="62"/>
      <c r="F79" s="63" t="s">
        <v>98</v>
      </c>
      <c r="G79" s="64">
        <v>374998101</v>
      </c>
      <c r="H79" s="65" t="s">
        <v>89</v>
      </c>
      <c r="J79" s="63" t="s">
        <v>98</v>
      </c>
      <c r="K79" s="64">
        <v>0</v>
      </c>
      <c r="L79" s="65"/>
      <c r="N79" s="63" t="s">
        <v>98</v>
      </c>
      <c r="O79" s="64">
        <v>570771408</v>
      </c>
      <c r="P79" s="65" t="s">
        <v>89</v>
      </c>
      <c r="R79" s="63" t="s">
        <v>98</v>
      </c>
      <c r="S79" s="64">
        <v>621333118</v>
      </c>
      <c r="T79" s="65" t="s">
        <v>244</v>
      </c>
      <c r="V79" s="63" t="s">
        <v>98</v>
      </c>
      <c r="W79" s="64">
        <v>94181142</v>
      </c>
      <c r="X79" s="65" t="s">
        <v>89</v>
      </c>
      <c r="Z79" s="63" t="s">
        <v>98</v>
      </c>
      <c r="AA79" s="64">
        <v>64157318</v>
      </c>
      <c r="AB79" s="65" t="s">
        <v>244</v>
      </c>
      <c r="AD79" s="63" t="s">
        <v>98</v>
      </c>
      <c r="AE79" s="64">
        <v>275284093</v>
      </c>
      <c r="AF79" s="65" t="s">
        <v>89</v>
      </c>
      <c r="AH79" s="63" t="s">
        <v>98</v>
      </c>
      <c r="AI79" s="64">
        <v>0</v>
      </c>
      <c r="AJ79" s="65"/>
      <c r="AL79" s="63" t="s">
        <v>98</v>
      </c>
      <c r="AM79" s="64">
        <v>1020000000</v>
      </c>
      <c r="AN79" s="65" t="s">
        <v>89</v>
      </c>
      <c r="AP79" s="63" t="s">
        <v>98</v>
      </c>
      <c r="AQ79" s="64">
        <v>83999984</v>
      </c>
      <c r="AR79" s="65" t="s">
        <v>89</v>
      </c>
      <c r="AT79" s="63" t="s">
        <v>98</v>
      </c>
      <c r="AU79" s="64">
        <v>0</v>
      </c>
      <c r="AV79" s="65"/>
    </row>
    <row r="80" spans="1:48" ht="15" customHeight="1" x14ac:dyDescent="0.25">
      <c r="A80" s="61" t="s">
        <v>99</v>
      </c>
      <c r="B80" s="62"/>
      <c r="F80" s="74"/>
      <c r="G80" s="73">
        <v>2012</v>
      </c>
      <c r="H80" s="398" t="s">
        <v>184</v>
      </c>
      <c r="J80" s="74"/>
      <c r="K80" s="73">
        <v>2002</v>
      </c>
      <c r="L80" s="398" t="s">
        <v>193</v>
      </c>
      <c r="N80" s="74"/>
      <c r="O80" s="73">
        <v>2015</v>
      </c>
      <c r="P80" s="398" t="s">
        <v>225</v>
      </c>
      <c r="R80" s="74"/>
      <c r="S80" s="73">
        <v>2013</v>
      </c>
      <c r="T80" s="398" t="s">
        <v>246</v>
      </c>
      <c r="V80" s="74"/>
      <c r="W80" s="73">
        <v>2013</v>
      </c>
      <c r="X80" s="398" t="s">
        <v>254</v>
      </c>
      <c r="Z80" s="74"/>
      <c r="AA80" s="73">
        <v>2000</v>
      </c>
      <c r="AB80" s="398" t="s">
        <v>265</v>
      </c>
      <c r="AD80" s="74"/>
      <c r="AE80" s="73">
        <v>2016</v>
      </c>
      <c r="AF80" s="398" t="s">
        <v>210</v>
      </c>
      <c r="AH80" s="74"/>
      <c r="AI80" s="73">
        <v>2000</v>
      </c>
      <c r="AJ80" s="398" t="s">
        <v>193</v>
      </c>
      <c r="AL80" s="74"/>
      <c r="AM80" s="73">
        <v>2016</v>
      </c>
      <c r="AN80" s="398" t="s">
        <v>210</v>
      </c>
      <c r="AP80" s="74"/>
      <c r="AQ80" s="73">
        <v>2013</v>
      </c>
      <c r="AR80" s="398" t="s">
        <v>312</v>
      </c>
      <c r="AT80" s="74"/>
      <c r="AU80" s="73">
        <v>2000</v>
      </c>
      <c r="AV80" s="398" t="s">
        <v>193</v>
      </c>
    </row>
    <row r="81" spans="1:48" x14ac:dyDescent="0.25">
      <c r="A81" s="66" t="s">
        <v>100</v>
      </c>
      <c r="B81" s="62"/>
      <c r="F81" s="106">
        <v>0.5</v>
      </c>
      <c r="G81" s="67">
        <v>0.5</v>
      </c>
      <c r="H81" s="398"/>
      <c r="J81" s="106"/>
      <c r="K81" s="67">
        <v>0</v>
      </c>
      <c r="L81" s="398"/>
      <c r="N81" s="106">
        <v>1</v>
      </c>
      <c r="O81" s="67">
        <v>1</v>
      </c>
      <c r="P81" s="398"/>
      <c r="R81" s="106">
        <v>1</v>
      </c>
      <c r="S81" s="100">
        <v>0</v>
      </c>
      <c r="T81" s="398"/>
      <c r="V81" s="106">
        <v>1</v>
      </c>
      <c r="W81" s="67">
        <v>1</v>
      </c>
      <c r="X81" s="398"/>
      <c r="Z81" s="106">
        <v>1</v>
      </c>
      <c r="AA81" s="67">
        <v>0</v>
      </c>
      <c r="AB81" s="398"/>
      <c r="AD81" s="106">
        <v>1</v>
      </c>
      <c r="AE81" s="67">
        <v>1</v>
      </c>
      <c r="AF81" s="398"/>
      <c r="AH81" s="106"/>
      <c r="AI81" s="100">
        <v>0</v>
      </c>
      <c r="AJ81" s="398"/>
      <c r="AL81" s="106">
        <v>0.4</v>
      </c>
      <c r="AM81" s="100">
        <v>0.4</v>
      </c>
      <c r="AN81" s="398"/>
      <c r="AP81" s="106">
        <v>1</v>
      </c>
      <c r="AQ81" s="100">
        <v>1</v>
      </c>
      <c r="AR81" s="398"/>
      <c r="AT81" s="106"/>
      <c r="AU81" s="67">
        <v>0</v>
      </c>
      <c r="AV81" s="398"/>
    </row>
    <row r="82" spans="1:48" x14ac:dyDescent="0.25">
      <c r="A82" s="66"/>
      <c r="B82" s="62"/>
      <c r="F82" s="74"/>
      <c r="G82" s="67"/>
      <c r="H82" s="398"/>
      <c r="J82" s="74"/>
      <c r="K82" s="67"/>
      <c r="L82" s="398"/>
      <c r="N82" s="74"/>
      <c r="O82" s="67"/>
      <c r="P82" s="398"/>
      <c r="R82" s="74"/>
      <c r="S82" s="67"/>
      <c r="T82" s="398"/>
      <c r="V82" s="74"/>
      <c r="W82" s="67"/>
      <c r="X82" s="398"/>
      <c r="Z82" s="74"/>
      <c r="AA82" s="67"/>
      <c r="AB82" s="398"/>
      <c r="AD82" s="74"/>
      <c r="AE82" s="67"/>
      <c r="AF82" s="398"/>
      <c r="AH82" s="74"/>
      <c r="AI82" s="67"/>
      <c r="AJ82" s="398"/>
      <c r="AL82" s="74"/>
      <c r="AM82" s="67"/>
      <c r="AN82" s="398"/>
      <c r="AP82" s="74"/>
      <c r="AQ82" s="67"/>
      <c r="AR82" s="398"/>
      <c r="AT82" s="74"/>
      <c r="AU82" s="67"/>
      <c r="AV82" s="398"/>
    </row>
    <row r="83" spans="1:48" x14ac:dyDescent="0.25">
      <c r="A83" s="66"/>
      <c r="B83" s="62"/>
      <c r="F83" s="74"/>
      <c r="G83" s="67"/>
      <c r="H83" s="398"/>
      <c r="J83" s="74"/>
      <c r="K83" s="67"/>
      <c r="L83" s="398"/>
      <c r="N83" s="74"/>
      <c r="O83" s="67"/>
      <c r="P83" s="398"/>
      <c r="R83" s="74"/>
      <c r="S83" s="67"/>
      <c r="T83" s="398"/>
      <c r="V83" s="74"/>
      <c r="W83" s="67"/>
      <c r="X83" s="398"/>
      <c r="Z83" s="74"/>
      <c r="AA83" s="67"/>
      <c r="AB83" s="398"/>
      <c r="AD83" s="74"/>
      <c r="AE83" s="67"/>
      <c r="AF83" s="398"/>
      <c r="AH83" s="74"/>
      <c r="AI83" s="67"/>
      <c r="AJ83" s="398"/>
      <c r="AL83" s="74"/>
      <c r="AM83" s="67"/>
      <c r="AN83" s="398"/>
      <c r="AP83" s="74"/>
      <c r="AQ83" s="67"/>
      <c r="AR83" s="398"/>
      <c r="AT83" s="74"/>
      <c r="AU83" s="67"/>
      <c r="AV83" s="398"/>
    </row>
    <row r="84" spans="1:48" x14ac:dyDescent="0.25">
      <c r="A84" s="66"/>
      <c r="B84" s="62"/>
      <c r="F84" s="74"/>
      <c r="G84" s="67"/>
      <c r="H84" s="398"/>
      <c r="J84" s="74"/>
      <c r="K84" s="67"/>
      <c r="L84" s="398"/>
      <c r="N84" s="74"/>
      <c r="O84" s="67"/>
      <c r="P84" s="398"/>
      <c r="R84" s="74"/>
      <c r="S84" s="67"/>
      <c r="T84" s="398"/>
      <c r="V84" s="74"/>
      <c r="W84" s="67"/>
      <c r="X84" s="398"/>
      <c r="Z84" s="74"/>
      <c r="AA84" s="67"/>
      <c r="AB84" s="398"/>
      <c r="AD84" s="74"/>
      <c r="AE84" s="67"/>
      <c r="AF84" s="398"/>
      <c r="AH84" s="74"/>
      <c r="AI84" s="67"/>
      <c r="AJ84" s="398"/>
      <c r="AL84" s="74"/>
      <c r="AM84" s="67"/>
      <c r="AN84" s="398"/>
      <c r="AP84" s="74"/>
      <c r="AQ84" s="67"/>
      <c r="AR84" s="398"/>
      <c r="AT84" s="74"/>
      <c r="AU84" s="67"/>
      <c r="AV84" s="398"/>
    </row>
    <row r="85" spans="1:48" x14ac:dyDescent="0.25">
      <c r="A85" s="66"/>
      <c r="B85" s="62"/>
      <c r="F85" s="74"/>
      <c r="G85" s="67"/>
      <c r="H85" s="398"/>
      <c r="J85" s="74"/>
      <c r="K85" s="67"/>
      <c r="L85" s="398"/>
      <c r="N85" s="74"/>
      <c r="O85" s="67"/>
      <c r="P85" s="398"/>
      <c r="R85" s="74"/>
      <c r="S85" s="67"/>
      <c r="T85" s="398"/>
      <c r="V85" s="74"/>
      <c r="W85" s="67"/>
      <c r="X85" s="398"/>
      <c r="Z85" s="74"/>
      <c r="AA85" s="67"/>
      <c r="AB85" s="398"/>
      <c r="AD85" s="74"/>
      <c r="AE85" s="67"/>
      <c r="AF85" s="398"/>
      <c r="AH85" s="74"/>
      <c r="AI85" s="67"/>
      <c r="AJ85" s="398"/>
      <c r="AL85" s="74"/>
      <c r="AM85" s="67"/>
      <c r="AN85" s="398"/>
      <c r="AP85" s="74"/>
      <c r="AQ85" s="67"/>
      <c r="AR85" s="398"/>
      <c r="AT85" s="74"/>
      <c r="AU85" s="67"/>
      <c r="AV85" s="398"/>
    </row>
    <row r="86" spans="1:48" x14ac:dyDescent="0.25">
      <c r="A86" s="61"/>
      <c r="B86" s="62"/>
      <c r="F86" s="74"/>
      <c r="G86" s="67"/>
      <c r="H86" s="398"/>
      <c r="J86" s="74"/>
      <c r="K86" s="67"/>
      <c r="L86" s="398"/>
      <c r="N86" s="74"/>
      <c r="O86" s="67"/>
      <c r="P86" s="398"/>
      <c r="R86" s="74"/>
      <c r="S86" s="67"/>
      <c r="T86" s="398"/>
      <c r="V86" s="74"/>
      <c r="W86" s="67"/>
      <c r="X86" s="398"/>
      <c r="Z86" s="74"/>
      <c r="AA86" s="67"/>
      <c r="AB86" s="398"/>
      <c r="AD86" s="74"/>
      <c r="AE86" s="67"/>
      <c r="AF86" s="398"/>
      <c r="AH86" s="74"/>
      <c r="AI86" s="67"/>
      <c r="AJ86" s="398"/>
      <c r="AL86" s="74"/>
      <c r="AM86" s="67"/>
      <c r="AN86" s="398"/>
      <c r="AP86" s="74"/>
      <c r="AQ86" s="67"/>
      <c r="AR86" s="398"/>
      <c r="AT86" s="74"/>
      <c r="AU86" s="67"/>
      <c r="AV86" s="398"/>
    </row>
    <row r="87" spans="1:48" x14ac:dyDescent="0.25">
      <c r="A87" s="69" t="s">
        <v>102</v>
      </c>
      <c r="B87" s="70"/>
      <c r="F87" s="71" t="s">
        <v>93</v>
      </c>
      <c r="G87" s="72">
        <f>+ROUND(G79*G81*$B$171/(LOOKUP(G80,$A$138:$A$171,$B$138:$B$171)),0)</f>
        <v>273991466</v>
      </c>
      <c r="H87" s="75">
        <f>+ROUND(G87/$B$171,2)</f>
        <v>330.86</v>
      </c>
      <c r="J87" s="71"/>
      <c r="K87" s="72">
        <f>+ROUND(K79*K81*$B$171/(LOOKUP(K80,$A$138:$A$171,$B$138:$B$171)),0)</f>
        <v>0</v>
      </c>
      <c r="L87" s="75">
        <f>+ROUND(K87/$B$171,2)</f>
        <v>0</v>
      </c>
      <c r="N87" s="71" t="s">
        <v>93</v>
      </c>
      <c r="O87" s="72">
        <f>+ROUND(O79*O81*$B$171/(LOOKUP(O80,$A$138:$A$171,$B$138:$B$171)),0)</f>
        <v>733553093</v>
      </c>
      <c r="P87" s="75">
        <f>+ROUND(O87/$B$171,2)</f>
        <v>885.81</v>
      </c>
      <c r="R87" s="71" t="s">
        <v>93</v>
      </c>
      <c r="S87" s="72">
        <f>+ROUND(S79*S81*$B$171/(LOOKUP(S80,$A$138:$A$171,$B$138:$B$171)),0)</f>
        <v>0</v>
      </c>
      <c r="T87" s="75">
        <f>+ROUND(S87/$B$171,2)</f>
        <v>0</v>
      </c>
      <c r="V87" s="71" t="s">
        <v>134</v>
      </c>
      <c r="W87" s="72">
        <f>+ROUND(W79*W81*$B$171/(LOOKUP(W80,$A$138:$A$171,$B$138:$B$171)),0)</f>
        <v>132303495</v>
      </c>
      <c r="X87" s="75">
        <f>+ROUND(W87/$B$171,2)</f>
        <v>159.76</v>
      </c>
      <c r="Z87" s="71" t="s">
        <v>93</v>
      </c>
      <c r="AA87" s="72">
        <f>+ROUND(AA79*AA81*$B$171/(LOOKUP(AA80,$A$138:$A$171,$B$138:$B$171)),0)</f>
        <v>0</v>
      </c>
      <c r="AB87" s="75">
        <f>+ROUND(AA87/$B$171,2)</f>
        <v>0</v>
      </c>
      <c r="AD87" s="71" t="s">
        <v>93</v>
      </c>
      <c r="AE87" s="72">
        <f>+ROUND(AE79*AE81*$B$171/(LOOKUP(AE80,$A$138:$A$171,$B$138:$B$171)),0)</f>
        <v>330648835</v>
      </c>
      <c r="AF87" s="75">
        <f>+ROUND(AE87/$B$171,2)</f>
        <v>399.28</v>
      </c>
      <c r="AH87" s="71"/>
      <c r="AI87" s="72">
        <f>+ROUND(AI79*AI81*$B$171/(LOOKUP(AI80,$A$138:$A$171,$B$138:$B$171)),0)</f>
        <v>0</v>
      </c>
      <c r="AJ87" s="75">
        <f>+ROUND(AI87/$B$171,2)</f>
        <v>0</v>
      </c>
      <c r="AL87" s="71" t="s">
        <v>93</v>
      </c>
      <c r="AM87" s="72">
        <f>+ROUND(AM79*AM81*$B$171/(LOOKUP(AM80,$A$138:$A$171,$B$138:$B$171)),0)</f>
        <v>490056375</v>
      </c>
      <c r="AN87" s="75">
        <f>+ROUND(AM87/$B$171,2)</f>
        <v>591.77</v>
      </c>
      <c r="AP87" s="71" t="s">
        <v>134</v>
      </c>
      <c r="AQ87" s="72">
        <f>+ROUND(AQ79*AQ81*$B$171/(LOOKUP(AQ80,$A$138:$A$171,$B$138:$B$171)),0)</f>
        <v>118001240</v>
      </c>
      <c r="AR87" s="75">
        <f>+ROUND(AQ87/$B$171,2)</f>
        <v>142.49</v>
      </c>
      <c r="AT87" s="71"/>
      <c r="AU87" s="72">
        <f>+ROUND(AU79*AU81*$B$171/(LOOKUP(AU80,$A$138:$A$171,$B$138:$B$171)),0)</f>
        <v>0</v>
      </c>
      <c r="AV87" s="75">
        <f>+ROUND(AU87/$B$171,2)</f>
        <v>0</v>
      </c>
    </row>
    <row r="89" spans="1:48" x14ac:dyDescent="0.25">
      <c r="A89" s="59" t="s">
        <v>188</v>
      </c>
      <c r="B89" s="60"/>
      <c r="F89" s="76"/>
      <c r="G89" s="77" t="s">
        <v>188</v>
      </c>
      <c r="H89" s="78"/>
      <c r="J89" s="76"/>
      <c r="K89" s="77" t="s">
        <v>188</v>
      </c>
      <c r="L89" s="78"/>
      <c r="N89" s="76"/>
      <c r="O89" s="77" t="s">
        <v>188</v>
      </c>
      <c r="P89" s="78"/>
      <c r="R89" s="76"/>
      <c r="S89" s="77" t="s">
        <v>188</v>
      </c>
      <c r="T89" s="78"/>
      <c r="V89" s="76"/>
      <c r="W89" s="77" t="s">
        <v>188</v>
      </c>
      <c r="X89" s="78"/>
      <c r="Z89" s="76"/>
      <c r="AA89" s="77" t="s">
        <v>188</v>
      </c>
      <c r="AB89" s="78"/>
      <c r="AD89" s="76"/>
      <c r="AE89" s="77" t="s">
        <v>188</v>
      </c>
      <c r="AF89" s="78"/>
      <c r="AH89" s="76"/>
      <c r="AI89" s="77" t="s">
        <v>188</v>
      </c>
      <c r="AJ89" s="78"/>
      <c r="AL89" s="76"/>
      <c r="AM89" s="77" t="s">
        <v>188</v>
      </c>
      <c r="AN89" s="78"/>
      <c r="AP89" s="76"/>
      <c r="AQ89" s="77" t="s">
        <v>188</v>
      </c>
      <c r="AR89" s="78"/>
      <c r="AT89" s="76"/>
      <c r="AU89" s="77" t="s">
        <v>188</v>
      </c>
      <c r="AV89" s="78"/>
    </row>
    <row r="90" spans="1:48" x14ac:dyDescent="0.25">
      <c r="A90" s="61"/>
      <c r="B90" s="62"/>
      <c r="F90" s="74"/>
      <c r="G90" s="73"/>
      <c r="H90" s="68"/>
      <c r="J90" s="74"/>
      <c r="K90" s="73"/>
      <c r="L90" s="68"/>
      <c r="N90" s="74"/>
      <c r="O90" s="73"/>
      <c r="P90" s="68"/>
      <c r="R90" s="74"/>
      <c r="S90" s="73"/>
      <c r="T90" s="68"/>
      <c r="V90" s="74"/>
      <c r="W90" s="73"/>
      <c r="X90" s="68"/>
      <c r="Z90" s="74"/>
      <c r="AA90" s="73"/>
      <c r="AB90" s="68"/>
      <c r="AD90" s="74"/>
      <c r="AE90" s="73"/>
      <c r="AF90" s="68"/>
      <c r="AH90" s="74"/>
      <c r="AI90" s="73"/>
      <c r="AJ90" s="68"/>
      <c r="AL90" s="74"/>
      <c r="AM90" s="73"/>
      <c r="AN90" s="68"/>
      <c r="AP90" s="74"/>
      <c r="AQ90" s="73"/>
      <c r="AR90" s="68"/>
      <c r="AT90" s="74"/>
      <c r="AU90" s="73"/>
      <c r="AV90" s="68"/>
    </row>
    <row r="91" spans="1:48" x14ac:dyDescent="0.25">
      <c r="A91" s="61" t="s">
        <v>97</v>
      </c>
      <c r="B91" s="62"/>
      <c r="F91" s="63" t="s">
        <v>98</v>
      </c>
      <c r="G91" s="64">
        <v>0</v>
      </c>
      <c r="H91" s="65"/>
      <c r="J91" s="63" t="s">
        <v>98</v>
      </c>
      <c r="K91" s="64">
        <v>0</v>
      </c>
      <c r="L91" s="65"/>
      <c r="N91" s="63" t="s">
        <v>98</v>
      </c>
      <c r="O91" s="64">
        <v>472208670</v>
      </c>
      <c r="P91" s="65" t="s">
        <v>89</v>
      </c>
      <c r="R91" s="63" t="s">
        <v>98</v>
      </c>
      <c r="S91" s="64">
        <v>0</v>
      </c>
      <c r="T91" s="65"/>
      <c r="V91" s="63" t="s">
        <v>98</v>
      </c>
      <c r="W91" s="64">
        <v>117497667</v>
      </c>
      <c r="X91" s="65" t="s">
        <v>89</v>
      </c>
      <c r="Z91" s="63" t="s">
        <v>98</v>
      </c>
      <c r="AA91" s="64">
        <v>148486259</v>
      </c>
      <c r="AB91" s="65" t="s">
        <v>244</v>
      </c>
      <c r="AD91" s="63" t="s">
        <v>98</v>
      </c>
      <c r="AE91" s="64">
        <v>152983337</v>
      </c>
      <c r="AF91" s="65" t="s">
        <v>89</v>
      </c>
      <c r="AH91" s="63" t="s">
        <v>98</v>
      </c>
      <c r="AI91" s="64">
        <v>0</v>
      </c>
      <c r="AJ91" s="65"/>
      <c r="AL91" s="63" t="s">
        <v>98</v>
      </c>
      <c r="AM91" s="64">
        <v>102560419</v>
      </c>
      <c r="AN91" s="65" t="s">
        <v>89</v>
      </c>
      <c r="AP91" s="63" t="s">
        <v>98</v>
      </c>
      <c r="AQ91" s="64">
        <v>178749042</v>
      </c>
      <c r="AR91" s="65" t="s">
        <v>89</v>
      </c>
      <c r="AT91" s="63" t="s">
        <v>98</v>
      </c>
      <c r="AU91" s="64">
        <v>0</v>
      </c>
      <c r="AV91" s="65"/>
    </row>
    <row r="92" spans="1:48" ht="15" customHeight="1" x14ac:dyDescent="0.25">
      <c r="A92" s="61" t="s">
        <v>99</v>
      </c>
      <c r="B92" s="62"/>
      <c r="F92" s="74"/>
      <c r="G92" s="73">
        <v>2000</v>
      </c>
      <c r="H92" s="398" t="s">
        <v>193</v>
      </c>
      <c r="J92" s="74"/>
      <c r="K92" s="73">
        <v>2000</v>
      </c>
      <c r="L92" s="398" t="s">
        <v>193</v>
      </c>
      <c r="N92" s="74"/>
      <c r="O92" s="73">
        <v>2018</v>
      </c>
      <c r="P92" s="398" t="s">
        <v>226</v>
      </c>
      <c r="R92" s="74"/>
      <c r="S92" s="73">
        <v>2000</v>
      </c>
      <c r="T92" s="398" t="s">
        <v>193</v>
      </c>
      <c r="V92" s="74"/>
      <c r="W92" s="73">
        <v>2014</v>
      </c>
      <c r="X92" s="398" t="s">
        <v>252</v>
      </c>
      <c r="Z92" s="74"/>
      <c r="AA92" s="73">
        <v>2006</v>
      </c>
      <c r="AB92" s="398" t="s">
        <v>265</v>
      </c>
      <c r="AD92" s="74"/>
      <c r="AE92" s="73">
        <v>2010</v>
      </c>
      <c r="AF92" s="398" t="s">
        <v>210</v>
      </c>
      <c r="AH92" s="74"/>
      <c r="AI92" s="73">
        <v>2000</v>
      </c>
      <c r="AJ92" s="398" t="s">
        <v>193</v>
      </c>
      <c r="AL92" s="74"/>
      <c r="AM92" s="73">
        <v>2002</v>
      </c>
      <c r="AN92" s="398" t="s">
        <v>210</v>
      </c>
      <c r="AP92" s="74"/>
      <c r="AQ92" s="73">
        <v>2018</v>
      </c>
      <c r="AR92" s="398" t="s">
        <v>313</v>
      </c>
      <c r="AT92" s="74"/>
      <c r="AU92" s="73">
        <v>2000</v>
      </c>
      <c r="AV92" s="398" t="s">
        <v>193</v>
      </c>
    </row>
    <row r="93" spans="1:48" x14ac:dyDescent="0.25">
      <c r="A93" s="66" t="s">
        <v>100</v>
      </c>
      <c r="B93" s="62"/>
      <c r="F93" s="106"/>
      <c r="G93" s="67">
        <v>0</v>
      </c>
      <c r="H93" s="398"/>
      <c r="J93" s="106"/>
      <c r="K93" s="67">
        <v>0</v>
      </c>
      <c r="L93" s="398"/>
      <c r="N93" s="106">
        <v>1</v>
      </c>
      <c r="O93" s="67">
        <v>1</v>
      </c>
      <c r="P93" s="398"/>
      <c r="R93" s="106"/>
      <c r="S93" s="100">
        <v>0</v>
      </c>
      <c r="T93" s="398"/>
      <c r="V93" s="106">
        <v>1</v>
      </c>
      <c r="W93" s="67">
        <v>1</v>
      </c>
      <c r="X93" s="398"/>
      <c r="Z93" s="106">
        <v>1</v>
      </c>
      <c r="AA93" s="67">
        <v>0</v>
      </c>
      <c r="AB93" s="398"/>
      <c r="AD93" s="106">
        <v>1</v>
      </c>
      <c r="AE93" s="67">
        <v>1</v>
      </c>
      <c r="AF93" s="398"/>
      <c r="AH93" s="106"/>
      <c r="AI93" s="100">
        <v>0</v>
      </c>
      <c r="AJ93" s="398"/>
      <c r="AL93" s="106">
        <v>1</v>
      </c>
      <c r="AM93" s="100">
        <v>1</v>
      </c>
      <c r="AN93" s="398"/>
      <c r="AP93" s="106">
        <v>0.5</v>
      </c>
      <c r="AQ93" s="100">
        <v>0.5</v>
      </c>
      <c r="AR93" s="398"/>
      <c r="AT93" s="106"/>
      <c r="AU93" s="67">
        <v>0</v>
      </c>
      <c r="AV93" s="398"/>
    </row>
    <row r="94" spans="1:48" ht="20.100000000000001" customHeight="1" x14ac:dyDescent="0.25">
      <c r="A94" s="66"/>
      <c r="B94" s="62"/>
      <c r="F94" s="74"/>
      <c r="G94" s="67"/>
      <c r="H94" s="398"/>
      <c r="J94" s="74"/>
      <c r="K94" s="67"/>
      <c r="L94" s="398"/>
      <c r="N94" s="74"/>
      <c r="O94" s="67"/>
      <c r="P94" s="398"/>
      <c r="R94" s="74"/>
      <c r="S94" s="67"/>
      <c r="T94" s="398"/>
      <c r="V94" s="74"/>
      <c r="W94" s="67"/>
      <c r="X94" s="398"/>
      <c r="Z94" s="74"/>
      <c r="AA94" s="67"/>
      <c r="AB94" s="398"/>
      <c r="AD94" s="74"/>
      <c r="AE94" s="67"/>
      <c r="AF94" s="398"/>
      <c r="AH94" s="74"/>
      <c r="AI94" s="67"/>
      <c r="AJ94" s="398"/>
      <c r="AL94" s="74"/>
      <c r="AM94" s="67"/>
      <c r="AN94" s="398"/>
      <c r="AP94" s="74"/>
      <c r="AQ94" s="67"/>
      <c r="AR94" s="398"/>
      <c r="AT94" s="74"/>
      <c r="AU94" s="67"/>
      <c r="AV94" s="398"/>
    </row>
    <row r="95" spans="1:48" ht="20.100000000000001" customHeight="1" x14ac:dyDescent="0.25">
      <c r="A95" s="66"/>
      <c r="B95" s="62"/>
      <c r="F95" s="74"/>
      <c r="G95" s="67"/>
      <c r="H95" s="398"/>
      <c r="J95" s="74"/>
      <c r="K95" s="67"/>
      <c r="L95" s="398"/>
      <c r="N95" s="74"/>
      <c r="O95" s="67"/>
      <c r="P95" s="398"/>
      <c r="R95" s="74"/>
      <c r="S95" s="67"/>
      <c r="T95" s="398"/>
      <c r="V95" s="74"/>
      <c r="W95" s="67"/>
      <c r="X95" s="398"/>
      <c r="Z95" s="74"/>
      <c r="AA95" s="67"/>
      <c r="AB95" s="398"/>
      <c r="AD95" s="74"/>
      <c r="AE95" s="67"/>
      <c r="AF95" s="398"/>
      <c r="AH95" s="74"/>
      <c r="AI95" s="67"/>
      <c r="AJ95" s="398"/>
      <c r="AL95" s="74"/>
      <c r="AM95" s="67"/>
      <c r="AN95" s="398"/>
      <c r="AP95" s="74"/>
      <c r="AQ95" s="67"/>
      <c r="AR95" s="398"/>
      <c r="AT95" s="74"/>
      <c r="AU95" s="67"/>
      <c r="AV95" s="398"/>
    </row>
    <row r="96" spans="1:48" ht="20.100000000000001" customHeight="1" x14ac:dyDescent="0.25">
      <c r="A96" s="66"/>
      <c r="B96" s="62"/>
      <c r="F96" s="74"/>
      <c r="G96" s="67"/>
      <c r="H96" s="398"/>
      <c r="J96" s="74"/>
      <c r="K96" s="67"/>
      <c r="L96" s="398"/>
      <c r="N96" s="74"/>
      <c r="O96" s="67"/>
      <c r="P96" s="398"/>
      <c r="R96" s="74"/>
      <c r="S96" s="67"/>
      <c r="T96" s="398"/>
      <c r="V96" s="74"/>
      <c r="W96" s="67"/>
      <c r="X96" s="398"/>
      <c r="Z96" s="74"/>
      <c r="AA96" s="67"/>
      <c r="AB96" s="398"/>
      <c r="AD96" s="74"/>
      <c r="AE96" s="67"/>
      <c r="AF96" s="398"/>
      <c r="AH96" s="74"/>
      <c r="AI96" s="67"/>
      <c r="AJ96" s="398"/>
      <c r="AL96" s="74"/>
      <c r="AM96" s="67"/>
      <c r="AN96" s="398"/>
      <c r="AP96" s="74"/>
      <c r="AQ96" s="67"/>
      <c r="AR96" s="398"/>
      <c r="AT96" s="74"/>
      <c r="AU96" s="67"/>
      <c r="AV96" s="398"/>
    </row>
    <row r="97" spans="1:48" ht="20.100000000000001" customHeight="1" x14ac:dyDescent="0.25">
      <c r="A97" s="66"/>
      <c r="B97" s="62"/>
      <c r="F97" s="74"/>
      <c r="G97" s="67"/>
      <c r="H97" s="398"/>
      <c r="J97" s="74"/>
      <c r="K97" s="67"/>
      <c r="L97" s="398"/>
      <c r="N97" s="74"/>
      <c r="O97" s="67"/>
      <c r="P97" s="398"/>
      <c r="R97" s="74"/>
      <c r="S97" s="67"/>
      <c r="T97" s="398"/>
      <c r="V97" s="74"/>
      <c r="W97" s="67"/>
      <c r="X97" s="398"/>
      <c r="Z97" s="74"/>
      <c r="AA97" s="67"/>
      <c r="AB97" s="398"/>
      <c r="AD97" s="74"/>
      <c r="AE97" s="67"/>
      <c r="AF97" s="398"/>
      <c r="AH97" s="74"/>
      <c r="AI97" s="67"/>
      <c r="AJ97" s="398"/>
      <c r="AL97" s="74"/>
      <c r="AM97" s="67"/>
      <c r="AN97" s="398"/>
      <c r="AP97" s="74"/>
      <c r="AQ97" s="67"/>
      <c r="AR97" s="398"/>
      <c r="AT97" s="74"/>
      <c r="AU97" s="67"/>
      <c r="AV97" s="398"/>
    </row>
    <row r="98" spans="1:48" ht="20.100000000000001" customHeight="1" x14ac:dyDescent="0.25">
      <c r="A98" s="61"/>
      <c r="B98" s="62"/>
      <c r="F98" s="74"/>
      <c r="G98" s="67"/>
      <c r="H98" s="398"/>
      <c r="J98" s="74"/>
      <c r="K98" s="67"/>
      <c r="L98" s="398"/>
      <c r="N98" s="74"/>
      <c r="O98" s="67"/>
      <c r="P98" s="398"/>
      <c r="R98" s="74"/>
      <c r="S98" s="67"/>
      <c r="T98" s="398"/>
      <c r="V98" s="74"/>
      <c r="W98" s="67"/>
      <c r="X98" s="398"/>
      <c r="Z98" s="74"/>
      <c r="AA98" s="67"/>
      <c r="AB98" s="398"/>
      <c r="AD98" s="74"/>
      <c r="AE98" s="67"/>
      <c r="AF98" s="398"/>
      <c r="AH98" s="74"/>
      <c r="AI98" s="67"/>
      <c r="AJ98" s="398"/>
      <c r="AL98" s="74"/>
      <c r="AM98" s="67"/>
      <c r="AN98" s="398"/>
      <c r="AP98" s="74"/>
      <c r="AQ98" s="67"/>
      <c r="AR98" s="398"/>
      <c r="AT98" s="74"/>
      <c r="AU98" s="67"/>
      <c r="AV98" s="398"/>
    </row>
    <row r="99" spans="1:48" x14ac:dyDescent="0.25">
      <c r="A99" s="69" t="s">
        <v>102</v>
      </c>
      <c r="B99" s="70"/>
      <c r="F99" s="71"/>
      <c r="G99" s="72">
        <f>+ROUND(G91*G93*$B$171/(LOOKUP(G92,$A$138:$A$171,$B$138:$B$171)),0)</f>
        <v>0</v>
      </c>
      <c r="H99" s="75">
        <f>+ROUND(G99/$B$171,2)</f>
        <v>0</v>
      </c>
      <c r="J99" s="71"/>
      <c r="K99" s="72">
        <f>+ROUND(K91*K93*$B$171/(LOOKUP(K92,$A$138:$A$171,$B$138:$B$171)),0)</f>
        <v>0</v>
      </c>
      <c r="L99" s="75">
        <f>+ROUND(K99/$B$171,2)</f>
        <v>0</v>
      </c>
      <c r="N99" s="71" t="s">
        <v>93</v>
      </c>
      <c r="O99" s="72">
        <f>+ROUND(O91*O93*$B$171/(LOOKUP(O92,$A$138:$A$171,$B$138:$B$171)),0)</f>
        <v>500540876</v>
      </c>
      <c r="P99" s="75">
        <f>+ROUND(O99/$B$171,2)</f>
        <v>604.42999999999995</v>
      </c>
      <c r="R99" s="71"/>
      <c r="S99" s="72">
        <f>+ROUND(S91*S93*$B$171/(LOOKUP(S92,$A$138:$A$171,$B$138:$B$171)),0)</f>
        <v>0</v>
      </c>
      <c r="T99" s="75">
        <f>+ROUND(S99/$B$171,2)</f>
        <v>0</v>
      </c>
      <c r="V99" s="71" t="s">
        <v>134</v>
      </c>
      <c r="W99" s="72">
        <f>+ROUND(W91*W93*$B$171/(LOOKUP(W92,$A$138:$A$171,$B$138:$B$171)),0)</f>
        <v>157957302</v>
      </c>
      <c r="X99" s="75">
        <f>+ROUND(W99/$B$171,2)</f>
        <v>190.74</v>
      </c>
      <c r="Z99" s="71" t="s">
        <v>93</v>
      </c>
      <c r="AA99" s="72">
        <f>+ROUND(AA91*AA93*$B$171/(LOOKUP(AA92,$A$138:$A$171,$B$138:$B$171)),0)</f>
        <v>0</v>
      </c>
      <c r="AB99" s="75">
        <f>+ROUND(AA99/$B$171,2)</f>
        <v>0</v>
      </c>
      <c r="AD99" s="71" t="s">
        <v>93</v>
      </c>
      <c r="AE99" s="72">
        <f>+ROUND(AE91*AE93*$B$171/(LOOKUP(AE92,$A$138:$A$171,$B$138:$B$171)),0)</f>
        <v>245996018</v>
      </c>
      <c r="AF99" s="75">
        <f>+ROUND(AE99/$B$171,2)</f>
        <v>297.06</v>
      </c>
      <c r="AH99" s="71"/>
      <c r="AI99" s="72">
        <f>+ROUND(AI91*AI93*$B$171/(LOOKUP(AI92,$A$138:$A$171,$B$138:$B$171)),0)</f>
        <v>0</v>
      </c>
      <c r="AJ99" s="75">
        <f>+ROUND(AI99/$B$171,2)</f>
        <v>0</v>
      </c>
      <c r="AL99" s="71" t="s">
        <v>93</v>
      </c>
      <c r="AM99" s="72">
        <f>+ROUND(AM91*AM93*$B$171/(LOOKUP(AM92,$A$138:$A$171,$B$138:$B$171)),0)</f>
        <v>274860595</v>
      </c>
      <c r="AN99" s="75">
        <f>+ROUND(AM99/$B$171,2)</f>
        <v>331.91</v>
      </c>
      <c r="AP99" s="71" t="s">
        <v>134</v>
      </c>
      <c r="AQ99" s="72">
        <f>+ROUND(AQ91*AQ93*$B$171/(LOOKUP(AQ92,$A$138:$A$171,$B$138:$B$171)),0)</f>
        <v>94736933</v>
      </c>
      <c r="AR99" s="75">
        <f>+ROUND(AQ99/$B$171,2)</f>
        <v>114.4</v>
      </c>
      <c r="AT99" s="71"/>
      <c r="AU99" s="72">
        <f>+ROUND(AU91*AU93*$B$171/(LOOKUP(AU92,$A$138:$A$171,$B$138:$B$171)),0)</f>
        <v>0</v>
      </c>
      <c r="AV99" s="75">
        <f>+ROUND(AU99/$B$171,2)</f>
        <v>0</v>
      </c>
    </row>
    <row r="101" spans="1:48" x14ac:dyDescent="0.25">
      <c r="A101" s="59" t="s">
        <v>189</v>
      </c>
      <c r="B101" s="60"/>
      <c r="F101" s="76"/>
      <c r="G101" s="77" t="s">
        <v>189</v>
      </c>
      <c r="H101" s="78"/>
      <c r="J101" s="76"/>
      <c r="K101" s="77" t="s">
        <v>189</v>
      </c>
      <c r="L101" s="78"/>
      <c r="N101" s="76"/>
      <c r="O101" s="77" t="s">
        <v>189</v>
      </c>
      <c r="P101" s="78"/>
      <c r="R101" s="76"/>
      <c r="S101" s="77" t="s">
        <v>189</v>
      </c>
      <c r="T101" s="78"/>
      <c r="V101" s="76"/>
      <c r="W101" s="77" t="s">
        <v>189</v>
      </c>
      <c r="X101" s="78"/>
      <c r="Z101" s="76"/>
      <c r="AA101" s="77" t="s">
        <v>189</v>
      </c>
      <c r="AB101" s="78"/>
      <c r="AD101" s="76"/>
      <c r="AE101" s="77" t="s">
        <v>189</v>
      </c>
      <c r="AF101" s="78"/>
      <c r="AH101" s="76"/>
      <c r="AI101" s="77" t="s">
        <v>189</v>
      </c>
      <c r="AJ101" s="78"/>
      <c r="AL101" s="76"/>
      <c r="AM101" s="77" t="s">
        <v>189</v>
      </c>
      <c r="AN101" s="78"/>
      <c r="AP101" s="76"/>
      <c r="AQ101" s="77" t="s">
        <v>189</v>
      </c>
      <c r="AR101" s="78"/>
      <c r="AT101" s="76"/>
      <c r="AU101" s="77" t="s">
        <v>189</v>
      </c>
      <c r="AV101" s="78"/>
    </row>
    <row r="102" spans="1:48" x14ac:dyDescent="0.25">
      <c r="A102" s="61"/>
      <c r="B102" s="62"/>
      <c r="F102" s="74"/>
      <c r="G102" s="73"/>
      <c r="H102" s="68"/>
      <c r="J102" s="74"/>
      <c r="K102" s="73"/>
      <c r="L102" s="68"/>
      <c r="N102" s="74"/>
      <c r="O102" s="73"/>
      <c r="P102" s="68"/>
      <c r="R102" s="74"/>
      <c r="S102" s="73"/>
      <c r="T102" s="68"/>
      <c r="V102" s="74"/>
      <c r="W102" s="73"/>
      <c r="X102" s="68"/>
      <c r="Z102" s="74"/>
      <c r="AA102" s="73"/>
      <c r="AB102" s="68"/>
      <c r="AD102" s="74"/>
      <c r="AE102" s="73"/>
      <c r="AF102" s="68"/>
      <c r="AH102" s="74"/>
      <c r="AI102" s="73"/>
      <c r="AJ102" s="68"/>
      <c r="AL102" s="74"/>
      <c r="AM102" s="73"/>
      <c r="AN102" s="68"/>
      <c r="AP102" s="74"/>
      <c r="AQ102" s="73"/>
      <c r="AR102" s="68"/>
      <c r="AT102" s="74"/>
      <c r="AU102" s="73"/>
      <c r="AV102" s="68"/>
    </row>
    <row r="103" spans="1:48" x14ac:dyDescent="0.25">
      <c r="A103" s="61" t="s">
        <v>97</v>
      </c>
      <c r="B103" s="62"/>
      <c r="F103" s="63" t="s">
        <v>98</v>
      </c>
      <c r="G103" s="64">
        <v>0</v>
      </c>
      <c r="H103" s="65"/>
      <c r="J103" s="63" t="s">
        <v>98</v>
      </c>
      <c r="K103" s="64">
        <v>0</v>
      </c>
      <c r="L103" s="65"/>
      <c r="N103" s="63" t="s">
        <v>98</v>
      </c>
      <c r="O103" s="64">
        <v>389069442</v>
      </c>
      <c r="P103" s="65" t="s">
        <v>89</v>
      </c>
      <c r="R103" s="63" t="s">
        <v>98</v>
      </c>
      <c r="S103" s="64">
        <v>0</v>
      </c>
      <c r="T103" s="65"/>
      <c r="V103" s="63" t="s">
        <v>98</v>
      </c>
      <c r="W103" s="64">
        <v>34999965.619999997</v>
      </c>
      <c r="X103" s="65" t="s">
        <v>89</v>
      </c>
      <c r="Z103" s="63" t="s">
        <v>98</v>
      </c>
      <c r="AA103" s="64">
        <v>22660300</v>
      </c>
      <c r="AB103" s="65" t="s">
        <v>244</v>
      </c>
      <c r="AD103" s="63" t="s">
        <v>98</v>
      </c>
      <c r="AE103" s="64">
        <v>533813594</v>
      </c>
      <c r="AF103" s="65" t="s">
        <v>89</v>
      </c>
      <c r="AH103" s="63" t="s">
        <v>98</v>
      </c>
      <c r="AI103" s="64">
        <v>0</v>
      </c>
      <c r="AJ103" s="65"/>
      <c r="AL103" s="63" t="s">
        <v>98</v>
      </c>
      <c r="AM103" s="64">
        <v>24833342</v>
      </c>
      <c r="AN103" s="65" t="s">
        <v>89</v>
      </c>
      <c r="AP103" s="63" t="s">
        <v>98</v>
      </c>
      <c r="AQ103" s="64">
        <v>541545400</v>
      </c>
      <c r="AR103" s="65" t="s">
        <v>89</v>
      </c>
      <c r="AT103" s="63" t="s">
        <v>98</v>
      </c>
      <c r="AU103" s="64">
        <v>0</v>
      </c>
      <c r="AV103" s="65"/>
    </row>
    <row r="104" spans="1:48" ht="15" customHeight="1" x14ac:dyDescent="0.25">
      <c r="A104" s="61" t="s">
        <v>99</v>
      </c>
      <c r="B104" s="62"/>
      <c r="F104" s="74"/>
      <c r="G104" s="73">
        <v>2000</v>
      </c>
      <c r="H104" s="398" t="s">
        <v>193</v>
      </c>
      <c r="J104" s="74"/>
      <c r="K104" s="73">
        <v>2000</v>
      </c>
      <c r="L104" s="398" t="s">
        <v>193</v>
      </c>
      <c r="N104" s="74"/>
      <c r="O104" s="73">
        <v>2011</v>
      </c>
      <c r="P104" s="398" t="s">
        <v>228</v>
      </c>
      <c r="R104" s="74"/>
      <c r="S104" s="73">
        <v>2000</v>
      </c>
      <c r="T104" s="398" t="s">
        <v>193</v>
      </c>
      <c r="V104" s="74"/>
      <c r="W104" s="73">
        <v>1996</v>
      </c>
      <c r="X104" s="398" t="s">
        <v>254</v>
      </c>
      <c r="Z104" s="74"/>
      <c r="AA104" s="73">
        <v>1997</v>
      </c>
      <c r="AB104" s="398" t="s">
        <v>265</v>
      </c>
      <c r="AD104" s="74"/>
      <c r="AE104" s="73">
        <v>2018</v>
      </c>
      <c r="AF104" s="398" t="s">
        <v>278</v>
      </c>
      <c r="AH104" s="74"/>
      <c r="AI104" s="73">
        <v>2000</v>
      </c>
      <c r="AJ104" s="398" t="s">
        <v>193</v>
      </c>
      <c r="AL104" s="74"/>
      <c r="AM104" s="73">
        <v>2002</v>
      </c>
      <c r="AN104" s="398" t="s">
        <v>299</v>
      </c>
      <c r="AP104" s="74"/>
      <c r="AQ104" s="73">
        <v>2018</v>
      </c>
      <c r="AR104" s="398" t="s">
        <v>313</v>
      </c>
      <c r="AT104" s="74"/>
      <c r="AU104" s="73">
        <v>2000</v>
      </c>
      <c r="AV104" s="398" t="s">
        <v>193</v>
      </c>
    </row>
    <row r="105" spans="1:48" x14ac:dyDescent="0.25">
      <c r="A105" s="66" t="s">
        <v>100</v>
      </c>
      <c r="B105" s="62"/>
      <c r="F105" s="106"/>
      <c r="G105" s="67">
        <v>0</v>
      </c>
      <c r="H105" s="398"/>
      <c r="J105" s="106"/>
      <c r="K105" s="67">
        <v>0</v>
      </c>
      <c r="L105" s="398"/>
      <c r="N105" s="106">
        <v>1</v>
      </c>
      <c r="O105" s="67">
        <v>1</v>
      </c>
      <c r="P105" s="398"/>
      <c r="R105" s="106"/>
      <c r="S105" s="100">
        <v>0</v>
      </c>
      <c r="T105" s="398"/>
      <c r="V105" s="106">
        <v>1</v>
      </c>
      <c r="W105" s="67">
        <v>1</v>
      </c>
      <c r="X105" s="398"/>
      <c r="Z105" s="106">
        <v>1</v>
      </c>
      <c r="AA105" s="67">
        <v>0</v>
      </c>
      <c r="AB105" s="398"/>
      <c r="AD105" s="106">
        <v>1</v>
      </c>
      <c r="AE105" s="67">
        <v>1</v>
      </c>
      <c r="AF105" s="398"/>
      <c r="AH105" s="106"/>
      <c r="AI105" s="100">
        <v>0</v>
      </c>
      <c r="AJ105" s="398"/>
      <c r="AL105" s="106">
        <v>1</v>
      </c>
      <c r="AM105" s="100">
        <v>1</v>
      </c>
      <c r="AN105" s="398"/>
      <c r="AP105" s="106">
        <v>0.3</v>
      </c>
      <c r="AQ105" s="100">
        <v>0.3</v>
      </c>
      <c r="AR105" s="398"/>
      <c r="AT105" s="106"/>
      <c r="AU105" s="67">
        <v>0</v>
      </c>
      <c r="AV105" s="398"/>
    </row>
    <row r="106" spans="1:48" x14ac:dyDescent="0.25">
      <c r="A106" s="66"/>
      <c r="B106" s="62"/>
      <c r="F106" s="74"/>
      <c r="G106" s="67"/>
      <c r="H106" s="398"/>
      <c r="J106" s="74"/>
      <c r="K106" s="67"/>
      <c r="L106" s="398"/>
      <c r="N106" s="74"/>
      <c r="O106" s="67"/>
      <c r="P106" s="398"/>
      <c r="R106" s="74"/>
      <c r="S106" s="67"/>
      <c r="T106" s="398"/>
      <c r="V106" s="74"/>
      <c r="W106" s="67"/>
      <c r="X106" s="398"/>
      <c r="Z106" s="74"/>
      <c r="AA106" s="67"/>
      <c r="AB106" s="398"/>
      <c r="AD106" s="74"/>
      <c r="AE106" s="67"/>
      <c r="AF106" s="398"/>
      <c r="AH106" s="74"/>
      <c r="AI106" s="67"/>
      <c r="AJ106" s="398"/>
      <c r="AL106" s="74"/>
      <c r="AM106" s="67"/>
      <c r="AN106" s="398"/>
      <c r="AP106" s="74"/>
      <c r="AQ106" s="67"/>
      <c r="AR106" s="398"/>
      <c r="AT106" s="74"/>
      <c r="AU106" s="67"/>
      <c r="AV106" s="398"/>
    </row>
    <row r="107" spans="1:48" x14ac:dyDescent="0.25">
      <c r="A107" s="66"/>
      <c r="B107" s="62"/>
      <c r="F107" s="74"/>
      <c r="G107" s="67"/>
      <c r="H107" s="398"/>
      <c r="J107" s="74"/>
      <c r="K107" s="67"/>
      <c r="L107" s="398"/>
      <c r="N107" s="74"/>
      <c r="O107" s="67"/>
      <c r="P107" s="398"/>
      <c r="R107" s="74"/>
      <c r="S107" s="67"/>
      <c r="T107" s="398"/>
      <c r="V107" s="74"/>
      <c r="W107" s="67"/>
      <c r="X107" s="398"/>
      <c r="Z107" s="74"/>
      <c r="AA107" s="67"/>
      <c r="AB107" s="398"/>
      <c r="AD107" s="74"/>
      <c r="AE107" s="67"/>
      <c r="AF107" s="398"/>
      <c r="AH107" s="74"/>
      <c r="AI107" s="67"/>
      <c r="AJ107" s="398"/>
      <c r="AL107" s="74"/>
      <c r="AM107" s="67"/>
      <c r="AN107" s="398"/>
      <c r="AP107" s="74"/>
      <c r="AQ107" s="67"/>
      <c r="AR107" s="398"/>
      <c r="AT107" s="74"/>
      <c r="AU107" s="67"/>
      <c r="AV107" s="398"/>
    </row>
    <row r="108" spans="1:48" x14ac:dyDescent="0.25">
      <c r="A108" s="66"/>
      <c r="B108" s="62"/>
      <c r="F108" s="74"/>
      <c r="G108" s="67"/>
      <c r="H108" s="398"/>
      <c r="J108" s="74"/>
      <c r="K108" s="67"/>
      <c r="L108" s="398"/>
      <c r="N108" s="74"/>
      <c r="O108" s="67"/>
      <c r="P108" s="398"/>
      <c r="R108" s="74"/>
      <c r="S108" s="67"/>
      <c r="T108" s="398"/>
      <c r="V108" s="74"/>
      <c r="W108" s="67"/>
      <c r="X108" s="398"/>
      <c r="Z108" s="74"/>
      <c r="AA108" s="67"/>
      <c r="AB108" s="398"/>
      <c r="AD108" s="74"/>
      <c r="AE108" s="67"/>
      <c r="AF108" s="398"/>
      <c r="AH108" s="74"/>
      <c r="AI108" s="67"/>
      <c r="AJ108" s="398"/>
      <c r="AL108" s="74"/>
      <c r="AM108" s="67"/>
      <c r="AN108" s="398"/>
      <c r="AP108" s="74"/>
      <c r="AQ108" s="67"/>
      <c r="AR108" s="398"/>
      <c r="AT108" s="74"/>
      <c r="AU108" s="67"/>
      <c r="AV108" s="398"/>
    </row>
    <row r="109" spans="1:48" x14ac:dyDescent="0.25">
      <c r="A109" s="66"/>
      <c r="B109" s="62"/>
      <c r="F109" s="74"/>
      <c r="G109" s="67"/>
      <c r="H109" s="398"/>
      <c r="J109" s="74"/>
      <c r="K109" s="67"/>
      <c r="L109" s="398"/>
      <c r="N109" s="74"/>
      <c r="O109" s="67"/>
      <c r="P109" s="398"/>
      <c r="R109" s="74"/>
      <c r="S109" s="67"/>
      <c r="T109" s="398"/>
      <c r="V109" s="74"/>
      <c r="W109" s="67"/>
      <c r="X109" s="398"/>
      <c r="Z109" s="74"/>
      <c r="AA109" s="67"/>
      <c r="AB109" s="398"/>
      <c r="AD109" s="74"/>
      <c r="AE109" s="67"/>
      <c r="AF109" s="398"/>
      <c r="AH109" s="74"/>
      <c r="AI109" s="67"/>
      <c r="AJ109" s="398"/>
      <c r="AL109" s="74"/>
      <c r="AM109" s="67"/>
      <c r="AN109" s="398"/>
      <c r="AP109" s="74"/>
      <c r="AQ109" s="67"/>
      <c r="AR109" s="398"/>
      <c r="AT109" s="74"/>
      <c r="AU109" s="67"/>
      <c r="AV109" s="398"/>
    </row>
    <row r="110" spans="1:48" x14ac:dyDescent="0.25">
      <c r="A110" s="61"/>
      <c r="B110" s="62"/>
      <c r="F110" s="74"/>
      <c r="G110" s="67"/>
      <c r="H110" s="398"/>
      <c r="J110" s="74"/>
      <c r="K110" s="67"/>
      <c r="L110" s="398"/>
      <c r="N110" s="74"/>
      <c r="O110" s="67"/>
      <c r="P110" s="398"/>
      <c r="R110" s="74"/>
      <c r="S110" s="67"/>
      <c r="T110" s="398"/>
      <c r="V110" s="74"/>
      <c r="W110" s="67"/>
      <c r="X110" s="398"/>
      <c r="Z110" s="74"/>
      <c r="AA110" s="67"/>
      <c r="AB110" s="398"/>
      <c r="AD110" s="74"/>
      <c r="AE110" s="67"/>
      <c r="AF110" s="398"/>
      <c r="AH110" s="74"/>
      <c r="AI110" s="67"/>
      <c r="AJ110" s="398"/>
      <c r="AL110" s="74"/>
      <c r="AM110" s="67"/>
      <c r="AN110" s="398"/>
      <c r="AP110" s="74"/>
      <c r="AQ110" s="67"/>
      <c r="AR110" s="398"/>
      <c r="AT110" s="74"/>
      <c r="AU110" s="67"/>
      <c r="AV110" s="398"/>
    </row>
    <row r="111" spans="1:48" x14ac:dyDescent="0.25">
      <c r="A111" s="69" t="s">
        <v>102</v>
      </c>
      <c r="B111" s="70"/>
      <c r="F111" s="71"/>
      <c r="G111" s="72">
        <f>+ROUND(G103*G105*$B$171/(LOOKUP(G104,$A$138:$A$171,$B$138:$B$171)),0)</f>
        <v>0</v>
      </c>
      <c r="H111" s="75">
        <f>+ROUND(G111/$B$171,2)</f>
        <v>0</v>
      </c>
      <c r="J111" s="71"/>
      <c r="K111" s="72">
        <f>+ROUND(K103*K105*$B$171/(LOOKUP(K104,$A$138:$A$171,$B$138:$B$171)),0)</f>
        <v>0</v>
      </c>
      <c r="L111" s="75">
        <f>+ROUND(K111/$B$171,2)</f>
        <v>0</v>
      </c>
      <c r="N111" s="71" t="s">
        <v>93</v>
      </c>
      <c r="O111" s="72">
        <f>+ROUND(O103*O105*$B$171/(LOOKUP(O104,$A$138:$A$171,$B$138:$B$171)),0)</f>
        <v>601558308</v>
      </c>
      <c r="P111" s="75">
        <f>+ROUND(O111/$B$171,2)</f>
        <v>726.42</v>
      </c>
      <c r="R111" s="71"/>
      <c r="S111" s="72">
        <f>+ROUND(S103*S105*$B$171/(LOOKUP(S104,$A$138:$A$171,$B$138:$B$171)),0)</f>
        <v>0</v>
      </c>
      <c r="T111" s="75">
        <f>+ROUND(S111/$B$171,2)</f>
        <v>0</v>
      </c>
      <c r="V111" s="71" t="s">
        <v>134</v>
      </c>
      <c r="W111" s="72">
        <f>+ROUND(W103*W105*$B$171/(LOOKUP(W104,$A$138:$A$171,$B$138:$B$171)),0)</f>
        <v>203933379</v>
      </c>
      <c r="X111" s="75">
        <f>+ROUND(W111/$B$171,2)</f>
        <v>246.26</v>
      </c>
      <c r="Z111" s="71" t="s">
        <v>93</v>
      </c>
      <c r="AA111" s="72">
        <f>+ROUND(AA103*AA105*$B$171/(LOOKUP(AA104,$A$138:$A$171,$B$138:$B$171)),0)</f>
        <v>0</v>
      </c>
      <c r="AB111" s="75">
        <f>+ROUND(AA111/$B$171,2)</f>
        <v>0</v>
      </c>
      <c r="AD111" s="71" t="s">
        <v>93</v>
      </c>
      <c r="AE111" s="72">
        <f>+ROUND(AE103*AE105*$B$171/(LOOKUP(AE104,$A$138:$A$171,$B$138:$B$171)),0)</f>
        <v>565842054</v>
      </c>
      <c r="AF111" s="75">
        <f>+ROUND(AE111/$B$171,2)</f>
        <v>683.29</v>
      </c>
      <c r="AH111" s="71"/>
      <c r="AI111" s="72">
        <f>+ROUND(AI103*AI105*$B$171/(LOOKUP(AI104,$A$138:$A$171,$B$138:$B$171)),0)</f>
        <v>0</v>
      </c>
      <c r="AJ111" s="75">
        <f>+ROUND(AI111/$B$171,2)</f>
        <v>0</v>
      </c>
      <c r="AL111" s="71" t="s">
        <v>93</v>
      </c>
      <c r="AM111" s="72">
        <f>+ROUND(AM103*AM105*$B$171/(LOOKUP(AM104,$A$138:$A$171,$B$138:$B$171)),0)</f>
        <v>66553035</v>
      </c>
      <c r="AN111" s="75">
        <f>+ROUND(AM111/$B$171,2)</f>
        <v>80.37</v>
      </c>
      <c r="AP111" s="71" t="s">
        <v>134</v>
      </c>
      <c r="AQ111" s="72">
        <f>+ROUND(AQ103*AQ105*$B$171/(LOOKUP(AQ104,$A$138:$A$171,$B$138:$B$171)),0)</f>
        <v>172211329</v>
      </c>
      <c r="AR111" s="75">
        <f>+ROUND(AQ111/$B$171,2)</f>
        <v>207.96</v>
      </c>
      <c r="AT111" s="71"/>
      <c r="AU111" s="72">
        <f>+ROUND(AU103*AU105*$B$171/(LOOKUP(AU104,$A$138:$A$171,$B$138:$B$171)),0)</f>
        <v>0</v>
      </c>
      <c r="AV111" s="75">
        <f>+ROUND(AU111/$B$171,2)</f>
        <v>0</v>
      </c>
    </row>
    <row r="113" spans="1:48" x14ac:dyDescent="0.25">
      <c r="A113" s="59" t="s">
        <v>190</v>
      </c>
      <c r="B113" s="60"/>
      <c r="F113" s="76"/>
      <c r="G113" s="77" t="s">
        <v>190</v>
      </c>
      <c r="H113" s="78"/>
      <c r="J113" s="76"/>
      <c r="K113" s="77" t="s">
        <v>190</v>
      </c>
      <c r="L113" s="78"/>
      <c r="N113" s="76"/>
      <c r="O113" s="77" t="s">
        <v>190</v>
      </c>
      <c r="P113" s="78"/>
      <c r="R113" s="76"/>
      <c r="S113" s="77" t="s">
        <v>190</v>
      </c>
      <c r="T113" s="78"/>
      <c r="V113" s="76"/>
      <c r="W113" s="77" t="s">
        <v>190</v>
      </c>
      <c r="X113" s="78"/>
      <c r="Z113" s="76"/>
      <c r="AA113" s="77" t="s">
        <v>190</v>
      </c>
      <c r="AB113" s="78"/>
      <c r="AD113" s="76"/>
      <c r="AE113" s="77" t="s">
        <v>190</v>
      </c>
      <c r="AF113" s="78"/>
      <c r="AH113" s="76"/>
      <c r="AI113" s="77" t="s">
        <v>190</v>
      </c>
      <c r="AJ113" s="78"/>
      <c r="AL113" s="76"/>
      <c r="AM113" s="77" t="s">
        <v>190</v>
      </c>
      <c r="AN113" s="78"/>
      <c r="AP113" s="76"/>
      <c r="AQ113" s="77" t="s">
        <v>190</v>
      </c>
      <c r="AR113" s="78"/>
      <c r="AT113" s="76"/>
      <c r="AU113" s="77" t="s">
        <v>190</v>
      </c>
      <c r="AV113" s="78"/>
    </row>
    <row r="114" spans="1:48" x14ac:dyDescent="0.25">
      <c r="A114" s="61"/>
      <c r="B114" s="62"/>
      <c r="F114" s="74"/>
      <c r="G114" s="73"/>
      <c r="H114" s="68"/>
      <c r="J114" s="74"/>
      <c r="K114" s="73"/>
      <c r="L114" s="68"/>
      <c r="N114" s="74"/>
      <c r="O114" s="73"/>
      <c r="P114" s="68"/>
      <c r="R114" s="74"/>
      <c r="S114" s="73"/>
      <c r="T114" s="68"/>
      <c r="V114" s="74"/>
      <c r="W114" s="73"/>
      <c r="X114" s="68"/>
      <c r="Z114" s="74"/>
      <c r="AA114" s="73"/>
      <c r="AB114" s="68"/>
      <c r="AD114" s="74"/>
      <c r="AE114" s="73"/>
      <c r="AF114" s="68"/>
      <c r="AH114" s="74"/>
      <c r="AI114" s="73"/>
      <c r="AJ114" s="68"/>
      <c r="AL114" s="74"/>
      <c r="AM114" s="73"/>
      <c r="AN114" s="68"/>
      <c r="AP114" s="74"/>
      <c r="AQ114" s="73"/>
      <c r="AR114" s="68"/>
      <c r="AT114" s="74"/>
      <c r="AU114" s="73"/>
      <c r="AV114" s="68"/>
    </row>
    <row r="115" spans="1:48" x14ac:dyDescent="0.25">
      <c r="A115" s="61" t="s">
        <v>97</v>
      </c>
      <c r="B115" s="62"/>
      <c r="F115" s="63" t="s">
        <v>98</v>
      </c>
      <c r="G115" s="64">
        <v>0</v>
      </c>
      <c r="H115" s="65"/>
      <c r="J115" s="63" t="s">
        <v>98</v>
      </c>
      <c r="K115" s="64">
        <v>0</v>
      </c>
      <c r="L115" s="65"/>
      <c r="N115" s="63" t="s">
        <v>98</v>
      </c>
      <c r="O115" s="64">
        <v>0</v>
      </c>
      <c r="P115" s="65"/>
      <c r="R115" s="63" t="s">
        <v>98</v>
      </c>
      <c r="S115" s="64">
        <v>0</v>
      </c>
      <c r="T115" s="65"/>
      <c r="V115" s="63" t="s">
        <v>98</v>
      </c>
      <c r="W115" s="64">
        <v>129110408</v>
      </c>
      <c r="X115" s="65"/>
      <c r="Z115" s="63" t="s">
        <v>98</v>
      </c>
      <c r="AA115" s="64">
        <v>57815385</v>
      </c>
      <c r="AB115" s="65" t="s">
        <v>244</v>
      </c>
      <c r="AD115" s="63" t="s">
        <v>98</v>
      </c>
      <c r="AE115" s="64">
        <v>0</v>
      </c>
      <c r="AF115" s="65"/>
      <c r="AH115" s="63" t="s">
        <v>98</v>
      </c>
      <c r="AI115" s="64">
        <v>0</v>
      </c>
      <c r="AJ115" s="65"/>
      <c r="AL115" s="63" t="s">
        <v>98</v>
      </c>
      <c r="AM115" s="64">
        <v>444166966</v>
      </c>
      <c r="AN115" s="65" t="s">
        <v>89</v>
      </c>
      <c r="AP115" s="63" t="s">
        <v>98</v>
      </c>
      <c r="AQ115" s="64">
        <v>71755988</v>
      </c>
      <c r="AR115" s="65" t="s">
        <v>89</v>
      </c>
      <c r="AT115" s="63" t="s">
        <v>98</v>
      </c>
      <c r="AU115" s="64">
        <v>0</v>
      </c>
      <c r="AV115" s="65"/>
    </row>
    <row r="116" spans="1:48" ht="15" customHeight="1" x14ac:dyDescent="0.25">
      <c r="A116" s="61" t="s">
        <v>99</v>
      </c>
      <c r="B116" s="62"/>
      <c r="F116" s="74"/>
      <c r="G116" s="73">
        <v>2000</v>
      </c>
      <c r="H116" s="398" t="s">
        <v>193</v>
      </c>
      <c r="J116" s="74"/>
      <c r="K116" s="73">
        <v>2000</v>
      </c>
      <c r="L116" s="398" t="s">
        <v>193</v>
      </c>
      <c r="N116" s="74"/>
      <c r="O116" s="73">
        <v>2000</v>
      </c>
      <c r="P116" s="398" t="s">
        <v>193</v>
      </c>
      <c r="R116" s="74"/>
      <c r="S116" s="73">
        <v>2000</v>
      </c>
      <c r="T116" s="398" t="s">
        <v>193</v>
      </c>
      <c r="V116" s="74"/>
      <c r="W116" s="73">
        <v>2015</v>
      </c>
      <c r="X116" s="398" t="s">
        <v>253</v>
      </c>
      <c r="Z116" s="74"/>
      <c r="AA116" s="73">
        <v>1995</v>
      </c>
      <c r="AB116" s="398" t="s">
        <v>265</v>
      </c>
      <c r="AD116" s="74"/>
      <c r="AE116" s="73">
        <v>2000</v>
      </c>
      <c r="AF116" s="398" t="s">
        <v>193</v>
      </c>
      <c r="AH116" s="74"/>
      <c r="AI116" s="73">
        <v>2000</v>
      </c>
      <c r="AJ116" s="398" t="s">
        <v>193</v>
      </c>
      <c r="AL116" s="74"/>
      <c r="AM116" s="73">
        <v>2016</v>
      </c>
      <c r="AN116" s="398" t="s">
        <v>300</v>
      </c>
      <c r="AP116" s="74"/>
      <c r="AQ116" s="73">
        <v>2012</v>
      </c>
      <c r="AR116" s="398" t="s">
        <v>314</v>
      </c>
      <c r="AT116" s="74"/>
      <c r="AU116" s="73">
        <v>2000</v>
      </c>
      <c r="AV116" s="398" t="s">
        <v>193</v>
      </c>
    </row>
    <row r="117" spans="1:48" x14ac:dyDescent="0.25">
      <c r="A117" s="66" t="s">
        <v>100</v>
      </c>
      <c r="B117" s="62"/>
      <c r="F117" s="106"/>
      <c r="G117" s="100">
        <v>0</v>
      </c>
      <c r="H117" s="398"/>
      <c r="J117" s="106"/>
      <c r="K117" s="100">
        <v>0</v>
      </c>
      <c r="L117" s="398"/>
      <c r="N117" s="106"/>
      <c r="O117" s="100">
        <v>0</v>
      </c>
      <c r="P117" s="398"/>
      <c r="R117" s="106"/>
      <c r="S117" s="100">
        <v>0</v>
      </c>
      <c r="T117" s="398"/>
      <c r="V117" s="106">
        <v>1</v>
      </c>
      <c r="W117" s="100">
        <v>1</v>
      </c>
      <c r="X117" s="398"/>
      <c r="Z117" s="106">
        <v>1</v>
      </c>
      <c r="AA117" s="100">
        <v>0</v>
      </c>
      <c r="AB117" s="398"/>
      <c r="AD117" s="106"/>
      <c r="AE117" s="100">
        <v>0</v>
      </c>
      <c r="AF117" s="398"/>
      <c r="AH117" s="106"/>
      <c r="AI117" s="100">
        <v>0</v>
      </c>
      <c r="AJ117" s="398"/>
      <c r="AL117" s="106">
        <v>1</v>
      </c>
      <c r="AM117" s="100">
        <v>1</v>
      </c>
      <c r="AN117" s="398"/>
      <c r="AP117" s="106">
        <v>1</v>
      </c>
      <c r="AQ117" s="100">
        <v>1</v>
      </c>
      <c r="AR117" s="398"/>
      <c r="AT117" s="106"/>
      <c r="AU117" s="67">
        <v>0</v>
      </c>
      <c r="AV117" s="398"/>
    </row>
    <row r="118" spans="1:48" x14ac:dyDescent="0.25">
      <c r="A118" s="66"/>
      <c r="B118" s="62"/>
      <c r="F118" s="74"/>
      <c r="G118" s="67"/>
      <c r="H118" s="398"/>
      <c r="J118" s="74"/>
      <c r="K118" s="67"/>
      <c r="L118" s="398"/>
      <c r="N118" s="74"/>
      <c r="O118" s="67"/>
      <c r="P118" s="398"/>
      <c r="R118" s="74"/>
      <c r="S118" s="67"/>
      <c r="T118" s="398"/>
      <c r="V118" s="74"/>
      <c r="W118" s="67"/>
      <c r="X118" s="398"/>
      <c r="Z118" s="74"/>
      <c r="AA118" s="67"/>
      <c r="AB118" s="398"/>
      <c r="AD118" s="74"/>
      <c r="AE118" s="67"/>
      <c r="AF118" s="398"/>
      <c r="AH118" s="74"/>
      <c r="AI118" s="67"/>
      <c r="AJ118" s="398"/>
      <c r="AL118" s="74"/>
      <c r="AM118" s="67"/>
      <c r="AN118" s="398"/>
      <c r="AP118" s="74"/>
      <c r="AQ118" s="67"/>
      <c r="AR118" s="398"/>
      <c r="AT118" s="74"/>
      <c r="AU118" s="67"/>
      <c r="AV118" s="398"/>
    </row>
    <row r="119" spans="1:48" x14ac:dyDescent="0.25">
      <c r="A119" s="66"/>
      <c r="B119" s="62"/>
      <c r="F119" s="74"/>
      <c r="G119" s="67"/>
      <c r="H119" s="398"/>
      <c r="J119" s="74"/>
      <c r="K119" s="67"/>
      <c r="L119" s="398"/>
      <c r="N119" s="74"/>
      <c r="O119" s="67"/>
      <c r="P119" s="398"/>
      <c r="R119" s="74"/>
      <c r="S119" s="67"/>
      <c r="T119" s="398"/>
      <c r="V119" s="74"/>
      <c r="W119" s="67"/>
      <c r="X119" s="398"/>
      <c r="Z119" s="74"/>
      <c r="AA119" s="67"/>
      <c r="AB119" s="398"/>
      <c r="AD119" s="74"/>
      <c r="AE119" s="67"/>
      <c r="AF119" s="398"/>
      <c r="AH119" s="74"/>
      <c r="AI119" s="67"/>
      <c r="AJ119" s="398"/>
      <c r="AL119" s="74"/>
      <c r="AM119" s="67"/>
      <c r="AN119" s="398"/>
      <c r="AP119" s="74"/>
      <c r="AQ119" s="67"/>
      <c r="AR119" s="398"/>
      <c r="AT119" s="74"/>
      <c r="AU119" s="67"/>
      <c r="AV119" s="398"/>
    </row>
    <row r="120" spans="1:48" x14ac:dyDescent="0.25">
      <c r="A120" s="66"/>
      <c r="B120" s="62"/>
      <c r="F120" s="74"/>
      <c r="G120" s="67"/>
      <c r="H120" s="398"/>
      <c r="J120" s="74"/>
      <c r="K120" s="67"/>
      <c r="L120" s="398"/>
      <c r="N120" s="74"/>
      <c r="O120" s="67"/>
      <c r="P120" s="398"/>
      <c r="R120" s="74"/>
      <c r="S120" s="67"/>
      <c r="T120" s="398"/>
      <c r="V120" s="74"/>
      <c r="W120" s="67"/>
      <c r="X120" s="398"/>
      <c r="Z120" s="74"/>
      <c r="AA120" s="67"/>
      <c r="AB120" s="398"/>
      <c r="AD120" s="74"/>
      <c r="AE120" s="67"/>
      <c r="AF120" s="398"/>
      <c r="AH120" s="74"/>
      <c r="AI120" s="67"/>
      <c r="AJ120" s="398"/>
      <c r="AL120" s="74"/>
      <c r="AM120" s="67"/>
      <c r="AN120" s="398"/>
      <c r="AP120" s="74"/>
      <c r="AQ120" s="67"/>
      <c r="AR120" s="398"/>
      <c r="AT120" s="74"/>
      <c r="AU120" s="67"/>
      <c r="AV120" s="398"/>
    </row>
    <row r="121" spans="1:48" x14ac:dyDescent="0.25">
      <c r="A121" s="66"/>
      <c r="B121" s="62"/>
      <c r="F121" s="74"/>
      <c r="G121" s="67"/>
      <c r="H121" s="398"/>
      <c r="J121" s="74"/>
      <c r="K121" s="67"/>
      <c r="L121" s="398"/>
      <c r="N121" s="74"/>
      <c r="O121" s="67"/>
      <c r="P121" s="398"/>
      <c r="R121" s="74"/>
      <c r="S121" s="67"/>
      <c r="T121" s="398"/>
      <c r="V121" s="74"/>
      <c r="W121" s="67"/>
      <c r="X121" s="398"/>
      <c r="Z121" s="74"/>
      <c r="AA121" s="67"/>
      <c r="AB121" s="398"/>
      <c r="AD121" s="74"/>
      <c r="AE121" s="67"/>
      <c r="AF121" s="398"/>
      <c r="AH121" s="74"/>
      <c r="AI121" s="67"/>
      <c r="AJ121" s="398"/>
      <c r="AL121" s="74"/>
      <c r="AM121" s="67"/>
      <c r="AN121" s="398"/>
      <c r="AP121" s="74"/>
      <c r="AQ121" s="67"/>
      <c r="AR121" s="398"/>
      <c r="AT121" s="74"/>
      <c r="AU121" s="67"/>
      <c r="AV121" s="398"/>
    </row>
    <row r="122" spans="1:48" x14ac:dyDescent="0.25">
      <c r="A122" s="61"/>
      <c r="B122" s="62"/>
      <c r="F122" s="74"/>
      <c r="G122" s="67"/>
      <c r="H122" s="398"/>
      <c r="J122" s="74"/>
      <c r="K122" s="67"/>
      <c r="L122" s="398"/>
      <c r="N122" s="74"/>
      <c r="O122" s="67"/>
      <c r="P122" s="398"/>
      <c r="R122" s="74"/>
      <c r="S122" s="67"/>
      <c r="T122" s="398"/>
      <c r="V122" s="74"/>
      <c r="W122" s="67"/>
      <c r="X122" s="398"/>
      <c r="Z122" s="74"/>
      <c r="AA122" s="67"/>
      <c r="AB122" s="398"/>
      <c r="AD122" s="74"/>
      <c r="AE122" s="67"/>
      <c r="AF122" s="398"/>
      <c r="AH122" s="74"/>
      <c r="AI122" s="67"/>
      <c r="AJ122" s="398"/>
      <c r="AL122" s="74"/>
      <c r="AM122" s="67"/>
      <c r="AN122" s="398"/>
      <c r="AP122" s="74"/>
      <c r="AQ122" s="67"/>
      <c r="AR122" s="398"/>
      <c r="AT122" s="74"/>
      <c r="AU122" s="67"/>
      <c r="AV122" s="398"/>
    </row>
    <row r="123" spans="1:48" x14ac:dyDescent="0.25">
      <c r="A123" s="69" t="s">
        <v>102</v>
      </c>
      <c r="B123" s="70"/>
      <c r="F123" s="71"/>
      <c r="G123" s="72">
        <f>+ROUND(G115*G117*$B$171/(LOOKUP(G116,$A$138:$A$171,$B$138:$B$171)),0)</f>
        <v>0</v>
      </c>
      <c r="H123" s="75">
        <f>+ROUND(G123/$B$171,2)</f>
        <v>0</v>
      </c>
      <c r="J123" s="71"/>
      <c r="K123" s="72">
        <f>+ROUND(K115*K117*$B$171/(LOOKUP(K116,$A$138:$A$171,$B$138:$B$171)),0)</f>
        <v>0</v>
      </c>
      <c r="L123" s="75">
        <f>+ROUND(K123/$B$171,2)</f>
        <v>0</v>
      </c>
      <c r="N123" s="71"/>
      <c r="O123" s="72">
        <f>+ROUND(O115*O117*$B$171/(LOOKUP(O116,$A$138:$A$171,$B$138:$B$171)),0)</f>
        <v>0</v>
      </c>
      <c r="P123" s="75">
        <f>+ROUND(O123/$B$171,2)</f>
        <v>0</v>
      </c>
      <c r="R123" s="71"/>
      <c r="S123" s="72">
        <f>+ROUND(S115*S117*$B$171/(LOOKUP(S116,$A$138:$A$171,$B$138:$B$171)),0)</f>
        <v>0</v>
      </c>
      <c r="T123" s="75">
        <f>+ROUND(S123/$B$171,2)</f>
        <v>0</v>
      </c>
      <c r="V123" s="71" t="s">
        <v>134</v>
      </c>
      <c r="W123" s="72">
        <f>+ROUND(W115*W117*$B$171/(LOOKUP(W116,$A$138:$A$171,$B$138:$B$171)),0)</f>
        <v>165932171</v>
      </c>
      <c r="X123" s="75">
        <f>+ROUND(W123/$B$171,2)</f>
        <v>200.37</v>
      </c>
      <c r="Z123" s="71" t="s">
        <v>93</v>
      </c>
      <c r="AA123" s="72">
        <f>+ROUND(AA115*AA117*$B$171/(LOOKUP(AA116,$A$138:$A$171,$B$138:$B$171)),0)</f>
        <v>0</v>
      </c>
      <c r="AB123" s="75">
        <f>+ROUND(AA123/$B$171,2)</f>
        <v>0</v>
      </c>
      <c r="AD123" s="71"/>
      <c r="AE123" s="72">
        <f>+ROUND(AE115*AE117*$B$171/(LOOKUP(AE116,$A$138:$A$171,$B$138:$B$171)),0)</f>
        <v>0</v>
      </c>
      <c r="AF123" s="75">
        <f>+ROUND(AE123/$B$171,2)</f>
        <v>0</v>
      </c>
      <c r="AH123" s="71"/>
      <c r="AI123" s="72">
        <f>+ROUND(AI115*AI117*$B$171/(LOOKUP(AI116,$A$138:$A$171,$B$138:$B$171)),0)</f>
        <v>0</v>
      </c>
      <c r="AJ123" s="75">
        <f>+ROUND(AI123/$B$171,2)</f>
        <v>0</v>
      </c>
      <c r="AL123" s="71" t="s">
        <v>93</v>
      </c>
      <c r="AM123" s="72">
        <f>+ROUND(AM115*AM117*$B$171/(LOOKUP(AM116,$A$138:$A$171,$B$138:$B$171)),0)</f>
        <v>533497189</v>
      </c>
      <c r="AN123" s="75">
        <f>+ROUND(AM123/$B$171,2)</f>
        <v>644.23</v>
      </c>
      <c r="AP123" s="71" t="s">
        <v>134</v>
      </c>
      <c r="AQ123" s="72">
        <f>+ROUND(AQ115*AQ117*$B$171/(LOOKUP(AQ116,$A$138:$A$171,$B$138:$B$171)),0)</f>
        <v>104856682</v>
      </c>
      <c r="AR123" s="75">
        <f>+ROUND(AQ123/$B$171,2)</f>
        <v>126.62</v>
      </c>
      <c r="AT123" s="71"/>
      <c r="AU123" s="72">
        <f>+ROUND(AU115*AU117*$B$171/(LOOKUP(AU116,$A$138:$A$171,$B$138:$B$171)),0)</f>
        <v>0</v>
      </c>
      <c r="AV123" s="75">
        <f>+ROUND(AU123/$B$171,2)</f>
        <v>0</v>
      </c>
    </row>
    <row r="125" spans="1:48" x14ac:dyDescent="0.25">
      <c r="A125" s="59" t="s">
        <v>191</v>
      </c>
      <c r="B125" s="60"/>
      <c r="F125" s="76"/>
      <c r="G125" s="77" t="s">
        <v>191</v>
      </c>
      <c r="H125" s="78"/>
      <c r="J125" s="76"/>
      <c r="K125" s="77" t="s">
        <v>191</v>
      </c>
      <c r="L125" s="78"/>
      <c r="N125" s="76"/>
      <c r="O125" s="77" t="s">
        <v>191</v>
      </c>
      <c r="P125" s="78"/>
      <c r="R125" s="76"/>
      <c r="S125" s="77" t="s">
        <v>191</v>
      </c>
      <c r="T125" s="78"/>
      <c r="V125" s="76"/>
      <c r="W125" s="77" t="s">
        <v>191</v>
      </c>
      <c r="X125" s="78"/>
      <c r="Z125" s="76"/>
      <c r="AA125" s="77" t="s">
        <v>191</v>
      </c>
      <c r="AB125" s="78"/>
      <c r="AD125" s="76"/>
      <c r="AE125" s="77" t="s">
        <v>191</v>
      </c>
      <c r="AF125" s="78"/>
      <c r="AH125" s="76"/>
      <c r="AI125" s="77" t="s">
        <v>191</v>
      </c>
      <c r="AJ125" s="78"/>
      <c r="AL125" s="76"/>
      <c r="AM125" s="77" t="s">
        <v>191</v>
      </c>
      <c r="AN125" s="78"/>
      <c r="AP125" s="76"/>
      <c r="AQ125" s="77" t="s">
        <v>191</v>
      </c>
      <c r="AR125" s="78"/>
      <c r="AT125" s="76"/>
      <c r="AU125" s="77" t="s">
        <v>191</v>
      </c>
      <c r="AV125" s="78"/>
    </row>
    <row r="126" spans="1:48" x14ac:dyDescent="0.25">
      <c r="A126" s="61"/>
      <c r="B126" s="62"/>
      <c r="F126" s="74"/>
      <c r="G126" s="73"/>
      <c r="H126" s="68"/>
      <c r="J126" s="74"/>
      <c r="K126" s="73"/>
      <c r="L126" s="68"/>
      <c r="N126" s="74"/>
      <c r="O126" s="73"/>
      <c r="P126" s="68"/>
      <c r="R126" s="74"/>
      <c r="S126" s="73"/>
      <c r="T126" s="68"/>
      <c r="V126" s="74"/>
      <c r="W126" s="73"/>
      <c r="X126" s="68"/>
      <c r="Z126" s="74"/>
      <c r="AA126" s="73"/>
      <c r="AB126" s="68"/>
      <c r="AD126" s="74"/>
      <c r="AE126" s="73"/>
      <c r="AF126" s="68"/>
      <c r="AH126" s="74"/>
      <c r="AI126" s="73"/>
      <c r="AJ126" s="68"/>
      <c r="AL126" s="74"/>
      <c r="AM126" s="73"/>
      <c r="AN126" s="68"/>
      <c r="AP126" s="74"/>
      <c r="AQ126" s="73"/>
      <c r="AR126" s="68"/>
      <c r="AT126" s="74"/>
      <c r="AU126" s="73"/>
      <c r="AV126" s="68"/>
    </row>
    <row r="127" spans="1:48" x14ac:dyDescent="0.25">
      <c r="A127" s="61" t="s">
        <v>97</v>
      </c>
      <c r="B127" s="62"/>
      <c r="F127" s="63" t="s">
        <v>98</v>
      </c>
      <c r="G127" s="64">
        <v>0</v>
      </c>
      <c r="H127" s="65"/>
      <c r="J127" s="63" t="s">
        <v>98</v>
      </c>
      <c r="K127" s="64">
        <v>0</v>
      </c>
      <c r="L127" s="65"/>
      <c r="N127" s="63" t="s">
        <v>98</v>
      </c>
      <c r="O127" s="64">
        <v>0</v>
      </c>
      <c r="P127" s="65"/>
      <c r="R127" s="63" t="s">
        <v>98</v>
      </c>
      <c r="S127" s="64">
        <v>0</v>
      </c>
      <c r="T127" s="65"/>
      <c r="V127" s="63" t="s">
        <v>98</v>
      </c>
      <c r="W127" s="64">
        <v>94352575</v>
      </c>
      <c r="X127" s="65"/>
      <c r="Z127" s="63" t="s">
        <v>98</v>
      </c>
      <c r="AA127" s="64">
        <v>30002542</v>
      </c>
      <c r="AB127" s="65" t="s">
        <v>244</v>
      </c>
      <c r="AD127" s="63" t="s">
        <v>98</v>
      </c>
      <c r="AE127" s="64">
        <v>0</v>
      </c>
      <c r="AF127" s="65"/>
      <c r="AH127" s="63" t="s">
        <v>98</v>
      </c>
      <c r="AI127" s="64">
        <v>0</v>
      </c>
      <c r="AJ127" s="65"/>
      <c r="AL127" s="63" t="s">
        <v>98</v>
      </c>
      <c r="AM127" s="64">
        <v>66119942</v>
      </c>
      <c r="AN127" s="65" t="s">
        <v>89</v>
      </c>
      <c r="AP127" s="63" t="s">
        <v>98</v>
      </c>
      <c r="AQ127" s="64">
        <v>0</v>
      </c>
      <c r="AR127" s="65"/>
      <c r="AT127" s="63" t="s">
        <v>98</v>
      </c>
      <c r="AU127" s="64">
        <v>0</v>
      </c>
      <c r="AV127" s="65"/>
    </row>
    <row r="128" spans="1:48" ht="15" customHeight="1" x14ac:dyDescent="0.25">
      <c r="A128" s="61" t="s">
        <v>99</v>
      </c>
      <c r="B128" s="62"/>
      <c r="F128" s="74"/>
      <c r="G128" s="73">
        <v>2000</v>
      </c>
      <c r="H128" s="398" t="s">
        <v>193</v>
      </c>
      <c r="J128" s="74"/>
      <c r="K128" s="73">
        <v>2000</v>
      </c>
      <c r="L128" s="398" t="s">
        <v>193</v>
      </c>
      <c r="N128" s="74"/>
      <c r="O128" s="73">
        <v>2000</v>
      </c>
      <c r="P128" s="398" t="s">
        <v>193</v>
      </c>
      <c r="R128" s="74"/>
      <c r="S128" s="73">
        <v>2000</v>
      </c>
      <c r="T128" s="398" t="s">
        <v>193</v>
      </c>
      <c r="V128" s="74"/>
      <c r="W128" s="73">
        <v>2016</v>
      </c>
      <c r="X128" s="398" t="s">
        <v>255</v>
      </c>
      <c r="Z128" s="74"/>
      <c r="AA128" s="73">
        <v>1995</v>
      </c>
      <c r="AB128" s="398" t="s">
        <v>265</v>
      </c>
      <c r="AD128" s="74"/>
      <c r="AE128" s="73">
        <v>2000</v>
      </c>
      <c r="AF128" s="398" t="s">
        <v>193</v>
      </c>
      <c r="AH128" s="74"/>
      <c r="AI128" s="73">
        <v>2000</v>
      </c>
      <c r="AJ128" s="398" t="s">
        <v>193</v>
      </c>
      <c r="AL128" s="74"/>
      <c r="AM128" s="73">
        <v>2015</v>
      </c>
      <c r="AN128" s="398" t="s">
        <v>210</v>
      </c>
      <c r="AP128" s="74"/>
      <c r="AQ128" s="73">
        <v>2000</v>
      </c>
      <c r="AR128" s="398" t="s">
        <v>193</v>
      </c>
      <c r="AT128" s="74"/>
      <c r="AU128" s="73">
        <v>2000</v>
      </c>
      <c r="AV128" s="398" t="s">
        <v>193</v>
      </c>
    </row>
    <row r="129" spans="1:48" x14ac:dyDescent="0.25">
      <c r="A129" s="66" t="s">
        <v>100</v>
      </c>
      <c r="B129" s="62"/>
      <c r="F129" s="106"/>
      <c r="G129" s="67">
        <v>0</v>
      </c>
      <c r="H129" s="398"/>
      <c r="J129" s="106"/>
      <c r="K129" s="67">
        <v>0</v>
      </c>
      <c r="L129" s="398"/>
      <c r="N129" s="106"/>
      <c r="O129" s="67">
        <v>0</v>
      </c>
      <c r="P129" s="398"/>
      <c r="R129" s="106"/>
      <c r="S129" s="100">
        <v>0</v>
      </c>
      <c r="T129" s="398"/>
      <c r="V129" s="106">
        <v>1</v>
      </c>
      <c r="W129" s="67">
        <v>1</v>
      </c>
      <c r="X129" s="398"/>
      <c r="Z129" s="106">
        <v>1</v>
      </c>
      <c r="AA129" s="67">
        <v>0</v>
      </c>
      <c r="AB129" s="398"/>
      <c r="AD129" s="106"/>
      <c r="AE129" s="67">
        <v>0</v>
      </c>
      <c r="AF129" s="398"/>
      <c r="AH129" s="106"/>
      <c r="AI129" s="67">
        <v>0</v>
      </c>
      <c r="AJ129" s="398"/>
      <c r="AL129" s="106">
        <v>1</v>
      </c>
      <c r="AM129" s="67">
        <v>1</v>
      </c>
      <c r="AN129" s="398"/>
      <c r="AP129" s="106"/>
      <c r="AQ129" s="67">
        <v>0</v>
      </c>
      <c r="AR129" s="398"/>
      <c r="AT129" s="106"/>
      <c r="AU129" s="67">
        <v>0</v>
      </c>
      <c r="AV129" s="398"/>
    </row>
    <row r="130" spans="1:48" ht="20.100000000000001" customHeight="1" x14ac:dyDescent="0.25">
      <c r="A130" s="66"/>
      <c r="B130" s="62"/>
      <c r="F130" s="74"/>
      <c r="G130" s="67"/>
      <c r="H130" s="398"/>
      <c r="J130" s="74"/>
      <c r="K130" s="67"/>
      <c r="L130" s="398"/>
      <c r="N130" s="74"/>
      <c r="O130" s="67"/>
      <c r="P130" s="398"/>
      <c r="R130" s="74"/>
      <c r="S130" s="67"/>
      <c r="T130" s="398"/>
      <c r="V130" s="74"/>
      <c r="W130" s="67"/>
      <c r="X130" s="398"/>
      <c r="Z130" s="74"/>
      <c r="AA130" s="67"/>
      <c r="AB130" s="398"/>
      <c r="AD130" s="74"/>
      <c r="AE130" s="67"/>
      <c r="AF130" s="398"/>
      <c r="AH130" s="74"/>
      <c r="AI130" s="67"/>
      <c r="AJ130" s="398"/>
      <c r="AL130" s="74"/>
      <c r="AM130" s="67"/>
      <c r="AN130" s="398"/>
      <c r="AP130" s="74"/>
      <c r="AQ130" s="67"/>
      <c r="AR130" s="398"/>
      <c r="AT130" s="74"/>
      <c r="AU130" s="67"/>
      <c r="AV130" s="398"/>
    </row>
    <row r="131" spans="1:48" ht="20.100000000000001" customHeight="1" x14ac:dyDescent="0.25">
      <c r="A131" s="66"/>
      <c r="B131" s="62"/>
      <c r="F131" s="74"/>
      <c r="G131" s="67"/>
      <c r="H131" s="398"/>
      <c r="J131" s="74"/>
      <c r="K131" s="67"/>
      <c r="L131" s="398"/>
      <c r="N131" s="74"/>
      <c r="O131" s="67"/>
      <c r="P131" s="398"/>
      <c r="R131" s="74"/>
      <c r="S131" s="67"/>
      <c r="T131" s="398"/>
      <c r="V131" s="74"/>
      <c r="W131" s="67"/>
      <c r="X131" s="398"/>
      <c r="Z131" s="74"/>
      <c r="AA131" s="67"/>
      <c r="AB131" s="398"/>
      <c r="AD131" s="74"/>
      <c r="AE131" s="67"/>
      <c r="AF131" s="398"/>
      <c r="AH131" s="74"/>
      <c r="AI131" s="67"/>
      <c r="AJ131" s="398"/>
      <c r="AL131" s="74"/>
      <c r="AM131" s="67"/>
      <c r="AN131" s="398"/>
      <c r="AP131" s="74"/>
      <c r="AQ131" s="67"/>
      <c r="AR131" s="398"/>
      <c r="AT131" s="74"/>
      <c r="AU131" s="67"/>
      <c r="AV131" s="398"/>
    </row>
    <row r="132" spans="1:48" ht="20.100000000000001" customHeight="1" x14ac:dyDescent="0.25">
      <c r="A132" s="66"/>
      <c r="B132" s="62"/>
      <c r="F132" s="74"/>
      <c r="G132" s="67"/>
      <c r="H132" s="398"/>
      <c r="J132" s="74"/>
      <c r="K132" s="67"/>
      <c r="L132" s="398"/>
      <c r="N132" s="74"/>
      <c r="O132" s="67"/>
      <c r="P132" s="398"/>
      <c r="R132" s="74"/>
      <c r="S132" s="67"/>
      <c r="T132" s="398"/>
      <c r="V132" s="74"/>
      <c r="W132" s="67"/>
      <c r="X132" s="398"/>
      <c r="Z132" s="74"/>
      <c r="AA132" s="67"/>
      <c r="AB132" s="398"/>
      <c r="AD132" s="74"/>
      <c r="AE132" s="67"/>
      <c r="AF132" s="398"/>
      <c r="AH132" s="74"/>
      <c r="AI132" s="67"/>
      <c r="AJ132" s="398"/>
      <c r="AL132" s="74"/>
      <c r="AM132" s="67"/>
      <c r="AN132" s="398"/>
      <c r="AP132" s="74"/>
      <c r="AQ132" s="67"/>
      <c r="AR132" s="398"/>
      <c r="AT132" s="74"/>
      <c r="AU132" s="67"/>
      <c r="AV132" s="398"/>
    </row>
    <row r="133" spans="1:48" ht="20.100000000000001" customHeight="1" x14ac:dyDescent="0.25">
      <c r="A133" s="66"/>
      <c r="B133" s="62"/>
      <c r="F133" s="74"/>
      <c r="G133" s="67"/>
      <c r="H133" s="398"/>
      <c r="J133" s="74"/>
      <c r="K133" s="67"/>
      <c r="L133" s="398"/>
      <c r="N133" s="74"/>
      <c r="O133" s="67"/>
      <c r="P133" s="398"/>
      <c r="R133" s="74"/>
      <c r="S133" s="67"/>
      <c r="T133" s="398"/>
      <c r="V133" s="74"/>
      <c r="W133" s="67"/>
      <c r="X133" s="398"/>
      <c r="Z133" s="74"/>
      <c r="AA133" s="67"/>
      <c r="AB133" s="398"/>
      <c r="AD133" s="74"/>
      <c r="AE133" s="67"/>
      <c r="AF133" s="398"/>
      <c r="AH133" s="74"/>
      <c r="AI133" s="67"/>
      <c r="AJ133" s="398"/>
      <c r="AL133" s="74"/>
      <c r="AM133" s="67"/>
      <c r="AN133" s="398"/>
      <c r="AP133" s="74"/>
      <c r="AQ133" s="67"/>
      <c r="AR133" s="398"/>
      <c r="AT133" s="74"/>
      <c r="AU133" s="67"/>
      <c r="AV133" s="398"/>
    </row>
    <row r="134" spans="1:48" ht="20.100000000000001" customHeight="1" x14ac:dyDescent="0.25">
      <c r="A134" s="61"/>
      <c r="B134" s="62"/>
      <c r="F134" s="74"/>
      <c r="G134" s="67"/>
      <c r="H134" s="398"/>
      <c r="J134" s="74"/>
      <c r="K134" s="67"/>
      <c r="L134" s="398"/>
      <c r="N134" s="74"/>
      <c r="O134" s="67"/>
      <c r="P134" s="398"/>
      <c r="R134" s="74"/>
      <c r="S134" s="67"/>
      <c r="T134" s="398"/>
      <c r="V134" s="74"/>
      <c r="W134" s="67"/>
      <c r="X134" s="398"/>
      <c r="Z134" s="74"/>
      <c r="AA134" s="67"/>
      <c r="AB134" s="398"/>
      <c r="AD134" s="74"/>
      <c r="AE134" s="67"/>
      <c r="AF134" s="398"/>
      <c r="AH134" s="74"/>
      <c r="AI134" s="67"/>
      <c r="AJ134" s="398"/>
      <c r="AL134" s="74"/>
      <c r="AM134" s="67"/>
      <c r="AN134" s="398"/>
      <c r="AP134" s="74"/>
      <c r="AQ134" s="67"/>
      <c r="AR134" s="398"/>
      <c r="AT134" s="74"/>
      <c r="AU134" s="67"/>
      <c r="AV134" s="398"/>
    </row>
    <row r="135" spans="1:48" x14ac:dyDescent="0.25">
      <c r="A135" s="69" t="s">
        <v>102</v>
      </c>
      <c r="B135" s="70"/>
      <c r="F135" s="71"/>
      <c r="G135" s="72">
        <f>+ROUND(G127*G129*$B$171/(LOOKUP(G128,$A$138:$A$171,$B$138:$B$171)),0)</f>
        <v>0</v>
      </c>
      <c r="H135" s="75">
        <f>+ROUND(G135/$B$171,2)</f>
        <v>0</v>
      </c>
      <c r="J135" s="71"/>
      <c r="K135" s="72">
        <f>+ROUND(K127*K129*$B$171/(LOOKUP(K128,$A$138:$A$171,$B$138:$B$171)),0)</f>
        <v>0</v>
      </c>
      <c r="L135" s="75">
        <f>+ROUND(K135/$B$171,2)</f>
        <v>0</v>
      </c>
      <c r="N135" s="71"/>
      <c r="O135" s="72">
        <f>+ROUND(O127*O129*$B$171/(LOOKUP(O128,$A$138:$A$171,$B$138:$B$171)),0)</f>
        <v>0</v>
      </c>
      <c r="P135" s="75">
        <f>+ROUND(O135/$B$171,2)</f>
        <v>0</v>
      </c>
      <c r="R135" s="71"/>
      <c r="S135" s="72">
        <f>+ROUND(S127*S129*$B$171/(LOOKUP(S128,$A$138:$A$171,$B$138:$B$171)),0)</f>
        <v>0</v>
      </c>
      <c r="T135" s="75">
        <f>+ROUND(S135/$B$171,2)</f>
        <v>0</v>
      </c>
      <c r="V135" s="71" t="s">
        <v>134</v>
      </c>
      <c r="W135" s="72">
        <f>+ROUND(W127*W129*$B$171/(LOOKUP(W128,$A$138:$A$171,$B$138:$B$171)),0)</f>
        <v>113328630</v>
      </c>
      <c r="X135" s="75">
        <f>+ROUND(W135/$B$171,2)</f>
        <v>136.85</v>
      </c>
      <c r="Z135" s="71" t="s">
        <v>93</v>
      </c>
      <c r="AA135" s="72">
        <f>+ROUND(AA127*AA129*$B$171/(LOOKUP(AA128,$A$138:$A$171,$B$138:$B$171)),0)</f>
        <v>0</v>
      </c>
      <c r="AB135" s="75">
        <f>+ROUND(AA135/$B$171,2)</f>
        <v>0</v>
      </c>
      <c r="AD135" s="71"/>
      <c r="AE135" s="72">
        <f>+ROUND(AE127*AE129*$B$171/(LOOKUP(AE128,$A$138:$A$171,$B$138:$B$171)),0)</f>
        <v>0</v>
      </c>
      <c r="AF135" s="75">
        <f>+ROUND(AE135/$B$171,2)</f>
        <v>0</v>
      </c>
      <c r="AH135" s="71"/>
      <c r="AI135" s="72">
        <f>+ROUND(AI127*AI129*$B$171/(LOOKUP(AI128,$A$138:$A$171,$B$138:$B$171)),0)</f>
        <v>0</v>
      </c>
      <c r="AJ135" s="75">
        <f>+ROUND(AI135/$B$171,2)</f>
        <v>0</v>
      </c>
      <c r="AL135" s="71" t="s">
        <v>93</v>
      </c>
      <c r="AM135" s="72">
        <f>+ROUND(AM127*AM129*$B$171/(LOOKUP(AM128,$A$138:$A$171,$B$138:$B$171)),0)</f>
        <v>84977081</v>
      </c>
      <c r="AN135" s="75">
        <f>+ROUND(AM135/$B$171,2)</f>
        <v>102.61</v>
      </c>
      <c r="AP135" s="71"/>
      <c r="AQ135" s="72">
        <f>+ROUND(AQ127*AQ129*$B$171/(LOOKUP(AQ128,$A$138:$A$171,$B$138:$B$171)),0)</f>
        <v>0</v>
      </c>
      <c r="AR135" s="75">
        <f>+ROUND(AQ135/$B$171,2)</f>
        <v>0</v>
      </c>
      <c r="AT135" s="71"/>
      <c r="AU135" s="72">
        <f>+ROUND(AU127*AU129*$B$171/(LOOKUP(AU128,$A$138:$A$171,$B$138:$B$171)),0)</f>
        <v>0</v>
      </c>
      <c r="AV135" s="75">
        <f>+ROUND(AU135/$B$171,2)</f>
        <v>0</v>
      </c>
    </row>
    <row r="138" spans="1:48" ht="15.75" x14ac:dyDescent="0.25">
      <c r="A138" s="79">
        <v>1986</v>
      </c>
      <c r="B138" s="80">
        <v>16811</v>
      </c>
    </row>
    <row r="139" spans="1:48" ht="15.75" x14ac:dyDescent="0.25">
      <c r="A139" s="79">
        <v>1987</v>
      </c>
      <c r="B139" s="80">
        <v>20510</v>
      </c>
    </row>
    <row r="140" spans="1:48" ht="15.75" x14ac:dyDescent="0.25">
      <c r="A140" s="79">
        <v>1988</v>
      </c>
      <c r="B140" s="80">
        <v>25637</v>
      </c>
    </row>
    <row r="141" spans="1:48" ht="15.75" x14ac:dyDescent="0.25">
      <c r="A141" s="79">
        <v>1989</v>
      </c>
      <c r="B141" s="80">
        <v>32560</v>
      </c>
    </row>
    <row r="142" spans="1:48" ht="15.75" x14ac:dyDescent="0.25">
      <c r="A142" s="79">
        <v>1990</v>
      </c>
      <c r="B142" s="80">
        <v>41025</v>
      </c>
    </row>
    <row r="143" spans="1:48" ht="15.75" x14ac:dyDescent="0.25">
      <c r="A143" s="79">
        <v>1991</v>
      </c>
      <c r="B143" s="80">
        <v>51716</v>
      </c>
    </row>
    <row r="144" spans="1:48" ht="15.75" x14ac:dyDescent="0.25">
      <c r="A144" s="79">
        <v>1992</v>
      </c>
      <c r="B144" s="80">
        <v>65190</v>
      </c>
    </row>
    <row r="145" spans="1:2" ht="15.75" x14ac:dyDescent="0.25">
      <c r="A145" s="79">
        <v>1993</v>
      </c>
      <c r="B145" s="80">
        <v>81510</v>
      </c>
    </row>
    <row r="146" spans="1:2" ht="15.75" x14ac:dyDescent="0.25">
      <c r="A146" s="79">
        <v>1994</v>
      </c>
      <c r="B146" s="80">
        <v>98700</v>
      </c>
    </row>
    <row r="147" spans="1:2" ht="15.75" x14ac:dyDescent="0.25">
      <c r="A147" s="79">
        <v>1995</v>
      </c>
      <c r="B147" s="80">
        <v>118934</v>
      </c>
    </row>
    <row r="148" spans="1:2" ht="15.75" x14ac:dyDescent="0.25">
      <c r="A148" s="79">
        <v>1996</v>
      </c>
      <c r="B148" s="80">
        <v>142125</v>
      </c>
    </row>
    <row r="149" spans="1:2" ht="15.75" x14ac:dyDescent="0.25">
      <c r="A149" s="79">
        <v>1997</v>
      </c>
      <c r="B149" s="81">
        <v>172005</v>
      </c>
    </row>
    <row r="150" spans="1:2" ht="15.75" x14ac:dyDescent="0.25">
      <c r="A150" s="79">
        <v>1998</v>
      </c>
      <c r="B150" s="81">
        <v>203826</v>
      </c>
    </row>
    <row r="151" spans="1:2" ht="15.75" x14ac:dyDescent="0.25">
      <c r="A151" s="79">
        <v>1999</v>
      </c>
      <c r="B151" s="80">
        <v>236460</v>
      </c>
    </row>
    <row r="152" spans="1:2" ht="15.75" x14ac:dyDescent="0.25">
      <c r="A152" s="79">
        <v>2000</v>
      </c>
      <c r="B152" s="82">
        <v>260100</v>
      </c>
    </row>
    <row r="153" spans="1:2" ht="15.75" x14ac:dyDescent="0.25">
      <c r="A153" s="79">
        <v>2001</v>
      </c>
      <c r="B153" s="82">
        <v>286000</v>
      </c>
    </row>
    <row r="154" spans="1:2" ht="15.75" x14ac:dyDescent="0.25">
      <c r="A154" s="79">
        <v>2002</v>
      </c>
      <c r="B154" s="82">
        <v>309000</v>
      </c>
    </row>
    <row r="155" spans="1:2" ht="15.75" x14ac:dyDescent="0.25">
      <c r="A155" s="79">
        <v>2003</v>
      </c>
      <c r="B155" s="82">
        <v>332000</v>
      </c>
    </row>
    <row r="156" spans="1:2" ht="15.75" x14ac:dyDescent="0.25">
      <c r="A156" s="79">
        <v>2004</v>
      </c>
      <c r="B156" s="82">
        <v>358000</v>
      </c>
    </row>
    <row r="157" spans="1:2" ht="15.75" x14ac:dyDescent="0.25">
      <c r="A157" s="79">
        <v>2005</v>
      </c>
      <c r="B157" s="82">
        <v>381500</v>
      </c>
    </row>
    <row r="158" spans="1:2" ht="15.75" x14ac:dyDescent="0.25">
      <c r="A158" s="79">
        <v>2006</v>
      </c>
      <c r="B158" s="82">
        <v>408000</v>
      </c>
    </row>
    <row r="159" spans="1:2" ht="15.75" x14ac:dyDescent="0.25">
      <c r="A159" s="79">
        <v>2007</v>
      </c>
      <c r="B159" s="82">
        <v>433700</v>
      </c>
    </row>
    <row r="160" spans="1:2" ht="15.75" x14ac:dyDescent="0.25">
      <c r="A160" s="79">
        <v>2008</v>
      </c>
      <c r="B160" s="82">
        <v>461500</v>
      </c>
    </row>
    <row r="161" spans="1:2" ht="15.75" x14ac:dyDescent="0.25">
      <c r="A161" s="79">
        <v>2009</v>
      </c>
      <c r="B161" s="82">
        <v>496900</v>
      </c>
    </row>
    <row r="162" spans="1:2" ht="15.75" x14ac:dyDescent="0.25">
      <c r="A162" s="79">
        <v>2010</v>
      </c>
      <c r="B162" s="82">
        <v>515000</v>
      </c>
    </row>
    <row r="163" spans="1:2" ht="15.75" x14ac:dyDescent="0.25">
      <c r="A163" s="79">
        <v>2011</v>
      </c>
      <c r="B163" s="82">
        <v>535600</v>
      </c>
    </row>
    <row r="164" spans="1:2" ht="15.75" x14ac:dyDescent="0.25">
      <c r="A164" s="79">
        <v>2012</v>
      </c>
      <c r="B164" s="82">
        <v>566700</v>
      </c>
    </row>
    <row r="165" spans="1:2" ht="15.75" x14ac:dyDescent="0.25">
      <c r="A165" s="79">
        <v>2013</v>
      </c>
      <c r="B165" s="82">
        <v>589500</v>
      </c>
    </row>
    <row r="166" spans="1:2" ht="15.75" x14ac:dyDescent="0.25">
      <c r="A166" s="79">
        <v>2014</v>
      </c>
      <c r="B166" s="82">
        <v>616000</v>
      </c>
    </row>
    <row r="167" spans="1:2" ht="15.75" x14ac:dyDescent="0.25">
      <c r="A167" s="79">
        <v>2015</v>
      </c>
      <c r="B167" s="82">
        <v>644350</v>
      </c>
    </row>
    <row r="168" spans="1:2" ht="15.75" x14ac:dyDescent="0.25">
      <c r="A168" s="79">
        <v>2016</v>
      </c>
      <c r="B168" s="82">
        <v>689454</v>
      </c>
    </row>
    <row r="169" spans="1:2" ht="15.75" x14ac:dyDescent="0.25">
      <c r="A169" s="79">
        <v>2017</v>
      </c>
      <c r="B169" s="83">
        <v>737717</v>
      </c>
    </row>
    <row r="170" spans="1:2" ht="15.75" x14ac:dyDescent="0.25">
      <c r="A170" s="79">
        <v>2018</v>
      </c>
      <c r="B170" s="83">
        <v>781242</v>
      </c>
    </row>
    <row r="171" spans="1:2" ht="15.75" x14ac:dyDescent="0.25">
      <c r="A171" s="79">
        <v>2019</v>
      </c>
      <c r="B171" s="83">
        <v>828116</v>
      </c>
    </row>
  </sheetData>
  <mergeCells count="118">
    <mergeCell ref="AV80:AV86"/>
    <mergeCell ref="AV92:AV98"/>
    <mergeCell ref="AV104:AV110"/>
    <mergeCell ref="AV116:AV122"/>
    <mergeCell ref="AV128:AV134"/>
    <mergeCell ref="AV20:AV26"/>
    <mergeCell ref="AV32:AV38"/>
    <mergeCell ref="AV44:AV50"/>
    <mergeCell ref="AV56:AV62"/>
    <mergeCell ref="AV68:AV74"/>
    <mergeCell ref="AR80:AR86"/>
    <mergeCell ref="AR92:AR98"/>
    <mergeCell ref="AR104:AR110"/>
    <mergeCell ref="AR116:AR122"/>
    <mergeCell ref="AR128:AR134"/>
    <mergeCell ref="AR20:AR26"/>
    <mergeCell ref="AR32:AR38"/>
    <mergeCell ref="AR44:AR50"/>
    <mergeCell ref="AR56:AR62"/>
    <mergeCell ref="AR68:AR74"/>
    <mergeCell ref="AN80:AN86"/>
    <mergeCell ref="AN92:AN98"/>
    <mergeCell ref="AN104:AN110"/>
    <mergeCell ref="AN116:AN122"/>
    <mergeCell ref="AN128:AN134"/>
    <mergeCell ref="AN20:AN26"/>
    <mergeCell ref="AN32:AN38"/>
    <mergeCell ref="AN44:AN50"/>
    <mergeCell ref="AN56:AN62"/>
    <mergeCell ref="AN68:AN74"/>
    <mergeCell ref="AJ80:AJ86"/>
    <mergeCell ref="AJ92:AJ98"/>
    <mergeCell ref="AJ104:AJ110"/>
    <mergeCell ref="AJ116:AJ122"/>
    <mergeCell ref="AJ128:AJ134"/>
    <mergeCell ref="AJ20:AJ26"/>
    <mergeCell ref="AJ32:AJ38"/>
    <mergeCell ref="AJ44:AJ50"/>
    <mergeCell ref="AJ56:AJ62"/>
    <mergeCell ref="AJ68:AJ74"/>
    <mergeCell ref="AF80:AF86"/>
    <mergeCell ref="AF92:AF98"/>
    <mergeCell ref="AF104:AF110"/>
    <mergeCell ref="AF116:AF122"/>
    <mergeCell ref="AF128:AF134"/>
    <mergeCell ref="AF20:AF26"/>
    <mergeCell ref="AF32:AF38"/>
    <mergeCell ref="AF44:AF50"/>
    <mergeCell ref="AF56:AF62"/>
    <mergeCell ref="AF68:AF74"/>
    <mergeCell ref="AB80:AB86"/>
    <mergeCell ref="AB92:AB98"/>
    <mergeCell ref="AB104:AB110"/>
    <mergeCell ref="AB116:AB122"/>
    <mergeCell ref="AB128:AB134"/>
    <mergeCell ref="AB20:AB26"/>
    <mergeCell ref="AB32:AB38"/>
    <mergeCell ref="AB44:AB50"/>
    <mergeCell ref="AB56:AB62"/>
    <mergeCell ref="AB68:AB74"/>
    <mergeCell ref="X80:X86"/>
    <mergeCell ref="X92:X98"/>
    <mergeCell ref="X104:X110"/>
    <mergeCell ref="X116:X122"/>
    <mergeCell ref="X128:X134"/>
    <mergeCell ref="X20:X26"/>
    <mergeCell ref="X32:X38"/>
    <mergeCell ref="X44:X50"/>
    <mergeCell ref="X56:X62"/>
    <mergeCell ref="X68:X74"/>
    <mergeCell ref="T80:T86"/>
    <mergeCell ref="T92:T98"/>
    <mergeCell ref="T104:T110"/>
    <mergeCell ref="T116:T122"/>
    <mergeCell ref="T128:T134"/>
    <mergeCell ref="T20:T26"/>
    <mergeCell ref="T32:T38"/>
    <mergeCell ref="T44:T50"/>
    <mergeCell ref="T56:T62"/>
    <mergeCell ref="T68:T74"/>
    <mergeCell ref="P80:P86"/>
    <mergeCell ref="P92:P98"/>
    <mergeCell ref="P104:P110"/>
    <mergeCell ref="P116:P122"/>
    <mergeCell ref="P128:P134"/>
    <mergeCell ref="P20:P26"/>
    <mergeCell ref="P32:P38"/>
    <mergeCell ref="P44:P50"/>
    <mergeCell ref="P56:P62"/>
    <mergeCell ref="P68:P74"/>
    <mergeCell ref="H128:H134"/>
    <mergeCell ref="H116:H122"/>
    <mergeCell ref="L116:L122"/>
    <mergeCell ref="H104:H110"/>
    <mergeCell ref="H92:H98"/>
    <mergeCell ref="L92:L98"/>
    <mergeCell ref="L104:L110"/>
    <mergeCell ref="L128:L134"/>
    <mergeCell ref="H80:H86"/>
    <mergeCell ref="H68:H74"/>
    <mergeCell ref="L68:L74"/>
    <mergeCell ref="H56:H62"/>
    <mergeCell ref="H44:H50"/>
    <mergeCell ref="L44:L50"/>
    <mergeCell ref="L56:L62"/>
    <mergeCell ref="L80:L86"/>
    <mergeCell ref="H32:H38"/>
    <mergeCell ref="A2:B3"/>
    <mergeCell ref="A6:B6"/>
    <mergeCell ref="A15:B15"/>
    <mergeCell ref="L20:L26"/>
    <mergeCell ref="H20:H26"/>
    <mergeCell ref="A10:B11"/>
    <mergeCell ref="D10:D11"/>
    <mergeCell ref="A12:B13"/>
    <mergeCell ref="D12:D13"/>
    <mergeCell ref="A8:B8"/>
    <mergeCell ref="L32:L38"/>
  </mergeCells>
  <conditionalFormatting sqref="H6:H7 H12:H13">
    <cfRule type="cellIs" dxfId="151" priority="339" operator="equal">
      <formula>"NO CUMPLE"</formula>
    </cfRule>
  </conditionalFormatting>
  <conditionalFormatting sqref="H10:H11">
    <cfRule type="cellIs" dxfId="150" priority="322" operator="equal">
      <formula>"NO CUMPLE"</formula>
    </cfRule>
  </conditionalFormatting>
  <conditionalFormatting sqref="G15">
    <cfRule type="cellIs" dxfId="149" priority="310" operator="equal">
      <formula>"NO CUMPLE"</formula>
    </cfRule>
    <cfRule type="cellIs" dxfId="148" priority="311" operator="equal">
      <formula>"CUMPLE"</formula>
    </cfRule>
  </conditionalFormatting>
  <conditionalFormatting sqref="H8:H9">
    <cfRule type="cellIs" dxfId="147" priority="66" operator="equal">
      <formula>"NO CUMPLE"</formula>
    </cfRule>
  </conditionalFormatting>
  <conditionalFormatting sqref="L6:L7 L12:L13">
    <cfRule type="cellIs" dxfId="146" priority="50" operator="equal">
      <formula>"NO CUMPLE"</formula>
    </cfRule>
  </conditionalFormatting>
  <conditionalFormatting sqref="L10:L11">
    <cfRule type="cellIs" dxfId="145" priority="49" operator="equal">
      <formula>"NO CUMPLE"</formula>
    </cfRule>
  </conditionalFormatting>
  <conditionalFormatting sqref="K15">
    <cfRule type="cellIs" dxfId="144" priority="47" operator="equal">
      <formula>"NO CUMPLE"</formula>
    </cfRule>
    <cfRule type="cellIs" dxfId="143" priority="48" operator="equal">
      <formula>"CUMPLE"</formula>
    </cfRule>
  </conditionalFormatting>
  <conditionalFormatting sqref="L8:L9">
    <cfRule type="cellIs" dxfId="142" priority="46" operator="equal">
      <formula>"NO CUMPLE"</formula>
    </cfRule>
  </conditionalFormatting>
  <conditionalFormatting sqref="P6:P7 P12:P13">
    <cfRule type="cellIs" dxfId="141" priority="45" operator="equal">
      <formula>"NO CUMPLE"</formula>
    </cfRule>
  </conditionalFormatting>
  <conditionalFormatting sqref="P10:P11">
    <cfRule type="cellIs" dxfId="140" priority="44" operator="equal">
      <formula>"NO CUMPLE"</formula>
    </cfRule>
  </conditionalFormatting>
  <conditionalFormatting sqref="O15">
    <cfRule type="cellIs" dxfId="139" priority="42" operator="equal">
      <formula>"NO CUMPLE"</formula>
    </cfRule>
    <cfRule type="cellIs" dxfId="138" priority="43" operator="equal">
      <formula>"CUMPLE"</formula>
    </cfRule>
  </conditionalFormatting>
  <conditionalFormatting sqref="P8:P9">
    <cfRule type="cellIs" dxfId="137" priority="41" operator="equal">
      <formula>"NO CUMPLE"</formula>
    </cfRule>
  </conditionalFormatting>
  <conditionalFormatting sqref="T6:T7 T12:T13">
    <cfRule type="cellIs" dxfId="136" priority="40" operator="equal">
      <formula>"NO CUMPLE"</formula>
    </cfRule>
  </conditionalFormatting>
  <conditionalFormatting sqref="T10:T11">
    <cfRule type="cellIs" dxfId="135" priority="39" operator="equal">
      <formula>"NO CUMPLE"</formula>
    </cfRule>
  </conditionalFormatting>
  <conditionalFormatting sqref="S15">
    <cfRule type="cellIs" dxfId="134" priority="37" operator="equal">
      <formula>"NO CUMPLE"</formula>
    </cfRule>
    <cfRule type="cellIs" dxfId="133" priority="38" operator="equal">
      <formula>"CUMPLE"</formula>
    </cfRule>
  </conditionalFormatting>
  <conditionalFormatting sqref="T8:T9">
    <cfRule type="cellIs" dxfId="132" priority="36" operator="equal">
      <formula>"NO CUMPLE"</formula>
    </cfRule>
  </conditionalFormatting>
  <conditionalFormatting sqref="X6:X7 X12:X13">
    <cfRule type="cellIs" dxfId="131" priority="35" operator="equal">
      <formula>"NO CUMPLE"</formula>
    </cfRule>
  </conditionalFormatting>
  <conditionalFormatting sqref="X10:X11">
    <cfRule type="cellIs" dxfId="130" priority="34" operator="equal">
      <formula>"NO CUMPLE"</formula>
    </cfRule>
  </conditionalFormatting>
  <conditionalFormatting sqref="W15">
    <cfRule type="cellIs" dxfId="129" priority="32" operator="equal">
      <formula>"NO CUMPLE"</formula>
    </cfRule>
    <cfRule type="cellIs" dxfId="128" priority="33" operator="equal">
      <formula>"CUMPLE"</formula>
    </cfRule>
  </conditionalFormatting>
  <conditionalFormatting sqref="X8:X9">
    <cfRule type="cellIs" dxfId="127" priority="31" operator="equal">
      <formula>"NO CUMPLE"</formula>
    </cfRule>
  </conditionalFormatting>
  <conditionalFormatting sqref="AB6:AB7 AB12:AB13">
    <cfRule type="cellIs" dxfId="126" priority="30" operator="equal">
      <formula>"NO CUMPLE"</formula>
    </cfRule>
  </conditionalFormatting>
  <conditionalFormatting sqref="AB10:AB11">
    <cfRule type="cellIs" dxfId="125" priority="29" operator="equal">
      <formula>"NO CUMPLE"</formula>
    </cfRule>
  </conditionalFormatting>
  <conditionalFormatting sqref="AA15">
    <cfRule type="cellIs" dxfId="124" priority="27" operator="equal">
      <formula>"NO CUMPLE"</formula>
    </cfRule>
    <cfRule type="cellIs" dxfId="123" priority="28" operator="equal">
      <formula>"CUMPLE"</formula>
    </cfRule>
  </conditionalFormatting>
  <conditionalFormatting sqref="AB8:AB9">
    <cfRule type="cellIs" dxfId="122" priority="26" operator="equal">
      <formula>"NO CUMPLE"</formula>
    </cfRule>
  </conditionalFormatting>
  <conditionalFormatting sqref="AF8:AF9">
    <cfRule type="cellIs" dxfId="121" priority="21" operator="equal">
      <formula>"NO CUMPLE"</formula>
    </cfRule>
  </conditionalFormatting>
  <conditionalFormatting sqref="AJ8:AJ9">
    <cfRule type="cellIs" dxfId="120" priority="16" operator="equal">
      <formula>"NO CUMPLE"</formula>
    </cfRule>
  </conditionalFormatting>
  <conditionalFormatting sqref="AN8:AN9">
    <cfRule type="cellIs" dxfId="119" priority="11" operator="equal">
      <formula>"NO CUMPLE"</formula>
    </cfRule>
  </conditionalFormatting>
  <conditionalFormatting sqref="AF6:AF7 AF12:AF13">
    <cfRule type="cellIs" dxfId="118" priority="25" operator="equal">
      <formula>"NO CUMPLE"</formula>
    </cfRule>
  </conditionalFormatting>
  <conditionalFormatting sqref="AF10:AF11">
    <cfRule type="cellIs" dxfId="117" priority="24" operator="equal">
      <formula>"NO CUMPLE"</formula>
    </cfRule>
  </conditionalFormatting>
  <conditionalFormatting sqref="AE15">
    <cfRule type="cellIs" dxfId="116" priority="22" operator="equal">
      <formula>"NO CUMPLE"</formula>
    </cfRule>
    <cfRule type="cellIs" dxfId="115" priority="23" operator="equal">
      <formula>"CUMPLE"</formula>
    </cfRule>
  </conditionalFormatting>
  <conditionalFormatting sqref="AJ6:AJ7 AJ12:AJ13">
    <cfRule type="cellIs" dxfId="114" priority="20" operator="equal">
      <formula>"NO CUMPLE"</formula>
    </cfRule>
  </conditionalFormatting>
  <conditionalFormatting sqref="AJ10:AJ11">
    <cfRule type="cellIs" dxfId="113" priority="19" operator="equal">
      <formula>"NO CUMPLE"</formula>
    </cfRule>
  </conditionalFormatting>
  <conditionalFormatting sqref="AI15">
    <cfRule type="cellIs" dxfId="112" priority="17" operator="equal">
      <formula>"NO CUMPLE"</formula>
    </cfRule>
    <cfRule type="cellIs" dxfId="111" priority="18" operator="equal">
      <formula>"CUMPLE"</formula>
    </cfRule>
  </conditionalFormatting>
  <conditionalFormatting sqref="AN6:AN7 AN12:AN13">
    <cfRule type="cellIs" dxfId="110" priority="15" operator="equal">
      <formula>"NO CUMPLE"</formula>
    </cfRule>
  </conditionalFormatting>
  <conditionalFormatting sqref="AN10:AN11">
    <cfRule type="cellIs" dxfId="109" priority="14" operator="equal">
      <formula>"NO CUMPLE"</formula>
    </cfRule>
  </conditionalFormatting>
  <conditionalFormatting sqref="AM15">
    <cfRule type="cellIs" dxfId="108" priority="12" operator="equal">
      <formula>"NO CUMPLE"</formula>
    </cfRule>
    <cfRule type="cellIs" dxfId="107" priority="13" operator="equal">
      <formula>"CUMPLE"</formula>
    </cfRule>
  </conditionalFormatting>
  <conditionalFormatting sqref="AR8:AR9">
    <cfRule type="cellIs" dxfId="106" priority="6" operator="equal">
      <formula>"NO CUMPLE"</formula>
    </cfRule>
  </conditionalFormatting>
  <conditionalFormatting sqref="AR6:AR7 AR12:AR13">
    <cfRule type="cellIs" dxfId="105" priority="10" operator="equal">
      <formula>"NO CUMPLE"</formula>
    </cfRule>
  </conditionalFormatting>
  <conditionalFormatting sqref="AR10:AR11">
    <cfRule type="cellIs" dxfId="104" priority="9" operator="equal">
      <formula>"NO CUMPLE"</formula>
    </cfRule>
  </conditionalFormatting>
  <conditionalFormatting sqref="AQ15">
    <cfRule type="cellIs" dxfId="103" priority="7" operator="equal">
      <formula>"NO CUMPLE"</formula>
    </cfRule>
    <cfRule type="cellIs" dxfId="102" priority="8" operator="equal">
      <formula>"CUMPLE"</formula>
    </cfRule>
  </conditionalFormatting>
  <conditionalFormatting sqref="AV8:AV9">
    <cfRule type="cellIs" dxfId="101" priority="1" operator="equal">
      <formula>"NO CUMPLE"</formula>
    </cfRule>
  </conditionalFormatting>
  <conditionalFormatting sqref="AV6:AV7 AV12:AV13">
    <cfRule type="cellIs" dxfId="100" priority="5" operator="equal">
      <formula>"NO CUMPLE"</formula>
    </cfRule>
  </conditionalFormatting>
  <conditionalFormatting sqref="AV10:AV11">
    <cfRule type="cellIs" dxfId="99" priority="4" operator="equal">
      <formula>"NO CUMPLE"</formula>
    </cfRule>
  </conditionalFormatting>
  <conditionalFormatting sqref="AU15">
    <cfRule type="cellIs" dxfId="98" priority="2" operator="equal">
      <formula>"NO CUMPLE"</formula>
    </cfRule>
    <cfRule type="cellIs" dxfId="97" priority="3" operator="equal">
      <formula>"CUMPLE"</formula>
    </cfRule>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view="pageBreakPreview" zoomScale="60" zoomScaleNormal="80" workbookViewId="0">
      <pane xSplit="4" ySplit="12" topLeftCell="T13" activePane="bottomRight" state="frozen"/>
      <selection pane="topRight" activeCell="E1" sqref="E1"/>
      <selection pane="bottomLeft" activeCell="A13" sqref="A13"/>
      <selection pane="bottomRight" activeCell="Z16" sqref="Z16"/>
    </sheetView>
  </sheetViews>
  <sheetFormatPr baseColWidth="10" defaultColWidth="11.42578125" defaultRowHeight="12.75" x14ac:dyDescent="0.2"/>
  <cols>
    <col min="1" max="1" width="11.42578125" style="174"/>
    <col min="2" max="2" width="70.7109375" style="174" customWidth="1"/>
    <col min="3" max="3" width="52.28515625" style="174" customWidth="1"/>
    <col min="4" max="4" width="16" style="174" customWidth="1"/>
    <col min="5" max="5" width="30.7109375" style="174" customWidth="1"/>
    <col min="6" max="6" width="15.7109375" style="174" customWidth="1"/>
    <col min="7" max="7" width="30.7109375" style="174" customWidth="1"/>
    <col min="8" max="8" width="15.7109375" style="174" customWidth="1"/>
    <col min="9" max="9" width="30.7109375" style="174" customWidth="1"/>
    <col min="10" max="10" width="15.7109375" style="174" customWidth="1"/>
    <col min="11" max="11" width="30.7109375" style="174" customWidth="1"/>
    <col min="12" max="12" width="15.7109375" style="174" customWidth="1"/>
    <col min="13" max="13" width="30.7109375" style="174" customWidth="1"/>
    <col min="14" max="14" width="15.7109375" style="174" customWidth="1"/>
    <col min="15" max="15" width="30.7109375" style="174" customWidth="1"/>
    <col min="16" max="16" width="15.7109375" style="174" customWidth="1"/>
    <col min="17" max="17" width="30.7109375" style="174" customWidth="1"/>
    <col min="18" max="18" width="15.7109375" style="174" customWidth="1"/>
    <col min="19" max="19" width="30.7109375" style="174" customWidth="1"/>
    <col min="20" max="20" width="15.7109375" style="174" customWidth="1"/>
    <col min="21" max="21" width="30.7109375" style="174" customWidth="1"/>
    <col min="22" max="22" width="15.7109375" style="174" customWidth="1"/>
    <col min="23" max="23" width="30.7109375" style="174" customWidth="1"/>
    <col min="24" max="24" width="15.7109375" style="174" customWidth="1"/>
    <col min="25" max="25" width="30.7109375" style="174" customWidth="1"/>
    <col min="26" max="26" width="15.7109375" style="174" customWidth="1"/>
    <col min="27" max="16384" width="11.42578125" style="174"/>
  </cols>
  <sheetData>
    <row r="1" spans="1:26" ht="19.5" customHeight="1" x14ac:dyDescent="0.5">
      <c r="A1" s="172" t="s">
        <v>121</v>
      </c>
      <c r="B1" s="173"/>
      <c r="C1" s="173"/>
      <c r="D1" s="173"/>
      <c r="E1" s="175"/>
      <c r="F1" s="212"/>
      <c r="G1" s="175"/>
      <c r="H1" s="175"/>
      <c r="I1" s="175"/>
      <c r="J1" s="212"/>
      <c r="K1" s="175"/>
      <c r="L1" s="212"/>
      <c r="M1" s="175"/>
      <c r="N1" s="212"/>
      <c r="O1" s="175"/>
      <c r="P1" s="212"/>
      <c r="Q1" s="175"/>
      <c r="R1" s="212"/>
      <c r="S1" s="175"/>
      <c r="T1" s="212"/>
      <c r="U1" s="175"/>
      <c r="V1" s="212"/>
      <c r="W1" s="175"/>
      <c r="X1" s="212"/>
      <c r="Y1" s="175"/>
      <c r="Z1" s="212"/>
    </row>
    <row r="2" spans="1:26" ht="19.5" customHeight="1" x14ac:dyDescent="0.2">
      <c r="A2" s="172" t="s">
        <v>151</v>
      </c>
      <c r="B2" s="173"/>
      <c r="C2" s="173"/>
      <c r="D2" s="173"/>
      <c r="E2" s="175"/>
      <c r="F2" s="175"/>
      <c r="G2" s="175"/>
      <c r="H2" s="175"/>
      <c r="I2" s="175"/>
      <c r="J2" s="175"/>
      <c r="K2" s="175"/>
      <c r="L2" s="175"/>
      <c r="M2" s="175"/>
      <c r="N2" s="175"/>
      <c r="O2" s="175"/>
      <c r="P2" s="175"/>
      <c r="Q2" s="175"/>
      <c r="R2" s="175"/>
      <c r="S2" s="175"/>
      <c r="T2" s="175"/>
      <c r="U2" s="175"/>
      <c r="V2" s="175"/>
      <c r="W2" s="175"/>
      <c r="X2" s="175"/>
      <c r="Y2" s="175"/>
      <c r="Z2" s="175"/>
    </row>
    <row r="3" spans="1:26" x14ac:dyDescent="0.2">
      <c r="A3" s="176"/>
      <c r="E3" s="176"/>
      <c r="F3" s="176"/>
      <c r="G3" s="176"/>
      <c r="H3" s="176"/>
      <c r="I3" s="176"/>
      <c r="J3" s="176"/>
      <c r="K3" s="176"/>
      <c r="L3" s="176"/>
      <c r="M3" s="176"/>
      <c r="N3" s="176"/>
      <c r="O3" s="176"/>
      <c r="P3" s="176"/>
      <c r="Q3" s="176"/>
      <c r="R3" s="176"/>
      <c r="S3" s="176"/>
      <c r="T3" s="176"/>
      <c r="U3" s="176"/>
      <c r="V3" s="176"/>
      <c r="W3" s="176"/>
      <c r="X3" s="176"/>
      <c r="Y3" s="176"/>
      <c r="Z3" s="176"/>
    </row>
    <row r="4" spans="1:26" ht="15.75" customHeight="1" x14ac:dyDescent="0.2">
      <c r="A4" s="87" t="s">
        <v>162</v>
      </c>
      <c r="B4" s="177"/>
      <c r="C4" s="177"/>
      <c r="D4" s="177"/>
      <c r="E4" s="87"/>
      <c r="F4" s="87"/>
      <c r="G4" s="87"/>
      <c r="H4" s="87"/>
      <c r="I4" s="87"/>
      <c r="J4" s="87"/>
      <c r="K4" s="87"/>
      <c r="L4" s="87"/>
      <c r="M4" s="87"/>
      <c r="N4" s="87"/>
      <c r="O4" s="87"/>
      <c r="P4" s="87"/>
      <c r="Q4" s="87"/>
      <c r="R4" s="87"/>
      <c r="S4" s="87"/>
      <c r="T4" s="87"/>
      <c r="U4" s="87"/>
      <c r="V4" s="87"/>
      <c r="W4" s="87"/>
      <c r="X4" s="87"/>
      <c r="Y4" s="87"/>
      <c r="Z4" s="87"/>
    </row>
    <row r="5" spans="1:26" ht="18.75" customHeight="1" x14ac:dyDescent="0.2">
      <c r="A5" s="178" t="s">
        <v>152</v>
      </c>
      <c r="B5" s="179"/>
      <c r="C5" s="179"/>
      <c r="D5" s="179"/>
      <c r="E5" s="178"/>
      <c r="F5" s="178"/>
      <c r="G5" s="178"/>
      <c r="H5" s="178"/>
      <c r="I5" s="178"/>
      <c r="J5" s="178"/>
      <c r="K5" s="178"/>
      <c r="L5" s="178"/>
      <c r="M5" s="178"/>
      <c r="N5" s="178"/>
      <c r="O5" s="178"/>
      <c r="P5" s="178"/>
      <c r="Q5" s="178"/>
      <c r="R5" s="178"/>
      <c r="S5" s="178"/>
      <c r="T5" s="178"/>
      <c r="U5" s="178"/>
      <c r="V5" s="178"/>
      <c r="W5" s="178"/>
      <c r="X5" s="178"/>
      <c r="Y5" s="178"/>
      <c r="Z5" s="178"/>
    </row>
    <row r="6" spans="1:26" x14ac:dyDescent="0.2">
      <c r="A6" s="176"/>
      <c r="E6" s="176"/>
      <c r="F6" s="176"/>
      <c r="G6" s="176"/>
      <c r="H6" s="176"/>
      <c r="I6" s="176"/>
      <c r="J6" s="176"/>
      <c r="K6" s="176"/>
      <c r="L6" s="176"/>
      <c r="M6" s="176"/>
      <c r="N6" s="176"/>
      <c r="O6" s="176"/>
      <c r="P6" s="176"/>
      <c r="Q6" s="176"/>
      <c r="R6" s="176"/>
      <c r="S6" s="176"/>
      <c r="T6" s="176"/>
      <c r="U6" s="176"/>
      <c r="V6" s="176"/>
      <c r="W6" s="176"/>
      <c r="X6" s="176"/>
      <c r="Y6" s="176"/>
      <c r="Z6" s="176"/>
    </row>
    <row r="7" spans="1:26" ht="56.25" customHeight="1" x14ac:dyDescent="0.2">
      <c r="A7" s="409" t="s">
        <v>369</v>
      </c>
      <c r="B7" s="409"/>
      <c r="C7" s="217"/>
      <c r="D7" s="216"/>
      <c r="E7" s="180"/>
      <c r="F7" s="205"/>
      <c r="G7" s="190"/>
      <c r="H7" s="205"/>
      <c r="I7" s="234"/>
      <c r="J7" s="234"/>
      <c r="K7" s="234"/>
      <c r="L7" s="234"/>
      <c r="M7" s="234"/>
      <c r="N7" s="234"/>
      <c r="O7" s="234"/>
      <c r="P7" s="234"/>
      <c r="Q7" s="234"/>
      <c r="R7" s="234"/>
      <c r="S7" s="234"/>
      <c r="T7" s="234"/>
      <c r="U7" s="234"/>
      <c r="V7" s="234"/>
      <c r="W7" s="246"/>
      <c r="X7" s="246"/>
      <c r="Y7" s="246"/>
      <c r="Z7" s="246"/>
    </row>
    <row r="8" spans="1:26" s="183" customFormat="1" x14ac:dyDescent="0.2">
      <c r="A8" s="181"/>
      <c r="B8" s="182"/>
      <c r="C8" s="182"/>
      <c r="D8" s="182"/>
      <c r="E8" s="182"/>
      <c r="F8" s="182"/>
      <c r="G8" s="182"/>
      <c r="H8" s="182"/>
      <c r="I8" s="182"/>
      <c r="J8" s="182"/>
      <c r="K8" s="182"/>
      <c r="L8" s="182"/>
      <c r="M8" s="182"/>
      <c r="N8" s="182"/>
      <c r="O8" s="182"/>
      <c r="P8" s="182"/>
      <c r="Q8" s="182"/>
      <c r="R8" s="182"/>
      <c r="S8" s="182"/>
      <c r="T8" s="182"/>
      <c r="U8" s="182"/>
      <c r="V8" s="182"/>
      <c r="W8" s="182"/>
      <c r="X8" s="182"/>
      <c r="Y8" s="182"/>
      <c r="Z8" s="182"/>
    </row>
    <row r="9" spans="1:26" x14ac:dyDescent="0.2">
      <c r="A9" s="184"/>
      <c r="B9" s="185"/>
      <c r="C9" s="235"/>
      <c r="D9" s="222"/>
      <c r="E9" s="389">
        <v>1</v>
      </c>
      <c r="F9" s="405"/>
      <c r="G9" s="389">
        <v>2</v>
      </c>
      <c r="H9" s="405"/>
      <c r="I9" s="389">
        <v>3</v>
      </c>
      <c r="J9" s="405"/>
      <c r="K9" s="389">
        <v>4</v>
      </c>
      <c r="L9" s="405"/>
      <c r="M9" s="389">
        <v>5</v>
      </c>
      <c r="N9" s="405"/>
      <c r="O9" s="389">
        <v>6</v>
      </c>
      <c r="P9" s="405"/>
      <c r="Q9" s="389">
        <v>7</v>
      </c>
      <c r="R9" s="405"/>
      <c r="S9" s="389">
        <v>8</v>
      </c>
      <c r="T9" s="405"/>
      <c r="U9" s="389">
        <v>9</v>
      </c>
      <c r="V9" s="405"/>
      <c r="W9" s="389">
        <v>10</v>
      </c>
      <c r="X9" s="405"/>
      <c r="Y9" s="389">
        <v>11</v>
      </c>
      <c r="Z9" s="405"/>
    </row>
    <row r="10" spans="1:26" ht="62.25" customHeight="1" x14ac:dyDescent="0.2">
      <c r="A10" s="383" t="s">
        <v>153</v>
      </c>
      <c r="B10" s="407" t="s">
        <v>106</v>
      </c>
      <c r="C10" s="225"/>
      <c r="D10" s="410" t="s">
        <v>161</v>
      </c>
      <c r="E10" s="406" t="str">
        <f>'VERIFICACION TECNICA'!C10</f>
        <v>YAMIL HAMDANN GONZALEZ</v>
      </c>
      <c r="F10" s="406"/>
      <c r="G10" s="406" t="str">
        <f>+'VERIFICACION TECNICA'!E10</f>
        <v>CONSORCIO CPM-CERZ UC 019</v>
      </c>
      <c r="H10" s="406"/>
      <c r="I10" s="406" t="str">
        <f>+'VERIFICACION TECNICA'!G10</f>
        <v>JULIAN LIZANDRO GONZALEZ CASAS</v>
      </c>
      <c r="J10" s="406"/>
      <c r="K10" s="406" t="str">
        <f>+'VERIFICACION TECNICA'!I10</f>
        <v>CONSORCIO SAN JAVIER</v>
      </c>
      <c r="L10" s="406"/>
      <c r="M10" s="406" t="str">
        <f>+'VERIFICACION TECNICA'!K10</f>
        <v>CONSORCIO UNICAUCA</v>
      </c>
      <c r="N10" s="406"/>
      <c r="O10" s="406" t="str">
        <f>+'VERIFICACION TECNICA'!M10</f>
        <v>ARMANDO ESCOBAR ROJAS</v>
      </c>
      <c r="P10" s="406"/>
      <c r="Q10" s="406" t="str">
        <f>+'VERIFICACION TECNICA'!O10</f>
        <v>DIEGO REINEL FERNANDEZ</v>
      </c>
      <c r="R10" s="406"/>
      <c r="S10" s="406" t="str">
        <f>+'VERIFICACION TECNICA'!Q10</f>
        <v>INVERSIONES CLH SA</v>
      </c>
      <c r="T10" s="406"/>
      <c r="U10" s="406" t="str">
        <f>+'VERIFICACION TECNICA'!S10</f>
        <v>ELEAZAR GIRALDO FAJURI</v>
      </c>
      <c r="V10" s="406"/>
      <c r="W10" s="406" t="str">
        <f>+'VERIFICACION TECNICA'!U10</f>
        <v>CONSORCIO MC INGENIERIA</v>
      </c>
      <c r="X10" s="406"/>
      <c r="Y10" s="406" t="str">
        <f>+'VERIFICACION TECNICA'!W10</f>
        <v>GRUPO AZER SAS EN REORGANIZACION</v>
      </c>
      <c r="Z10" s="406"/>
    </row>
    <row r="11" spans="1:26" x14ac:dyDescent="0.2">
      <c r="A11" s="384"/>
      <c r="B11" s="408"/>
      <c r="C11" s="226"/>
      <c r="D11" s="394"/>
      <c r="E11" s="229" t="s">
        <v>154</v>
      </c>
      <c r="F11" s="229" t="s">
        <v>161</v>
      </c>
      <c r="G11" s="229" t="s">
        <v>154</v>
      </c>
      <c r="H11" s="229" t="s">
        <v>107</v>
      </c>
      <c r="I11" s="229" t="s">
        <v>154</v>
      </c>
      <c r="J11" s="229" t="s">
        <v>161</v>
      </c>
      <c r="K11" s="229" t="s">
        <v>154</v>
      </c>
      <c r="L11" s="229" t="s">
        <v>161</v>
      </c>
      <c r="M11" s="229" t="s">
        <v>154</v>
      </c>
      <c r="N11" s="229" t="s">
        <v>161</v>
      </c>
      <c r="O11" s="229" t="s">
        <v>154</v>
      </c>
      <c r="P11" s="229" t="s">
        <v>161</v>
      </c>
      <c r="Q11" s="229" t="s">
        <v>154</v>
      </c>
      <c r="R11" s="229" t="s">
        <v>161</v>
      </c>
      <c r="S11" s="229" t="s">
        <v>154</v>
      </c>
      <c r="T11" s="229" t="s">
        <v>161</v>
      </c>
      <c r="U11" s="229" t="s">
        <v>154</v>
      </c>
      <c r="V11" s="229" t="s">
        <v>161</v>
      </c>
      <c r="W11" s="229" t="s">
        <v>154</v>
      </c>
      <c r="X11" s="229" t="s">
        <v>161</v>
      </c>
      <c r="Y11" s="229" t="s">
        <v>154</v>
      </c>
      <c r="Z11" s="229" t="s">
        <v>161</v>
      </c>
    </row>
    <row r="12" spans="1:26" x14ac:dyDescent="0.2">
      <c r="A12" s="186"/>
      <c r="B12" s="223"/>
      <c r="C12" s="236"/>
      <c r="D12" s="230"/>
      <c r="E12" s="230"/>
      <c r="F12" s="230"/>
      <c r="G12" s="230"/>
      <c r="H12" s="230"/>
      <c r="I12" s="230"/>
      <c r="J12" s="230"/>
      <c r="K12" s="230"/>
      <c r="L12" s="230"/>
      <c r="M12" s="230"/>
      <c r="N12" s="230"/>
      <c r="O12" s="230"/>
      <c r="P12" s="230"/>
      <c r="Q12" s="230"/>
      <c r="R12" s="230"/>
      <c r="S12" s="230"/>
      <c r="T12" s="230"/>
      <c r="U12" s="230"/>
      <c r="V12" s="230"/>
      <c r="W12" s="230"/>
      <c r="X12" s="230"/>
      <c r="Y12" s="230"/>
      <c r="Z12" s="230"/>
    </row>
    <row r="13" spans="1:26" ht="35.1" customHeight="1" x14ac:dyDescent="0.2">
      <c r="A13" s="411" t="s">
        <v>171</v>
      </c>
      <c r="B13" s="227" t="s">
        <v>172</v>
      </c>
      <c r="C13" s="237"/>
      <c r="D13" s="221"/>
      <c r="E13" s="231"/>
      <c r="F13" s="231"/>
      <c r="G13" s="231"/>
      <c r="H13" s="231"/>
      <c r="I13" s="231"/>
      <c r="J13" s="231"/>
      <c r="K13" s="231"/>
      <c r="L13" s="231"/>
      <c r="M13" s="231"/>
      <c r="N13" s="231"/>
      <c r="O13" s="231"/>
      <c r="P13" s="231"/>
      <c r="Q13" s="231"/>
      <c r="R13" s="231"/>
      <c r="S13" s="231"/>
      <c r="T13" s="231"/>
      <c r="U13" s="231"/>
      <c r="V13" s="231"/>
      <c r="W13" s="231"/>
      <c r="X13" s="231"/>
      <c r="Y13" s="231"/>
      <c r="Z13" s="231"/>
    </row>
    <row r="14" spans="1:26" ht="35.1" customHeight="1" x14ac:dyDescent="0.2">
      <c r="A14" s="412"/>
      <c r="B14" s="417" t="s">
        <v>196</v>
      </c>
      <c r="C14" s="238" t="s">
        <v>195</v>
      </c>
      <c r="D14" s="240">
        <v>0</v>
      </c>
      <c r="E14" s="229"/>
      <c r="F14" s="229"/>
      <c r="G14" s="229"/>
      <c r="H14" s="229"/>
      <c r="I14" s="229"/>
      <c r="J14" s="229"/>
      <c r="K14" s="229"/>
      <c r="L14" s="229"/>
      <c r="M14" s="229"/>
      <c r="N14" s="229"/>
      <c r="O14" s="229"/>
      <c r="P14" s="229"/>
      <c r="Q14" s="229"/>
      <c r="R14" s="229"/>
      <c r="S14" s="229"/>
      <c r="T14" s="229"/>
      <c r="U14" s="229"/>
      <c r="V14" s="229"/>
      <c r="W14" s="229"/>
      <c r="X14" s="229"/>
      <c r="Y14" s="229"/>
      <c r="Z14" s="229"/>
    </row>
    <row r="15" spans="1:26" ht="35.1" customHeight="1" x14ac:dyDescent="0.2">
      <c r="A15" s="412"/>
      <c r="B15" s="418"/>
      <c r="C15" s="220" t="s">
        <v>173</v>
      </c>
      <c r="D15" s="240">
        <v>50</v>
      </c>
      <c r="E15" s="229"/>
      <c r="F15" s="229"/>
      <c r="G15" s="229"/>
      <c r="H15" s="229"/>
      <c r="I15" s="229"/>
      <c r="J15" s="229"/>
      <c r="K15" s="229"/>
      <c r="L15" s="229"/>
      <c r="M15" s="229"/>
      <c r="N15" s="229"/>
      <c r="O15" s="229"/>
      <c r="P15" s="229"/>
      <c r="Q15" s="229"/>
      <c r="R15" s="229"/>
      <c r="S15" s="229"/>
      <c r="T15" s="229"/>
      <c r="U15" s="229"/>
      <c r="V15" s="229"/>
      <c r="W15" s="229"/>
      <c r="X15" s="229"/>
      <c r="Y15" s="229"/>
      <c r="Z15" s="229"/>
    </row>
    <row r="16" spans="1:26" ht="90.75" customHeight="1" x14ac:dyDescent="0.2">
      <c r="A16" s="413"/>
      <c r="B16" s="419"/>
      <c r="C16" s="220" t="s">
        <v>174</v>
      </c>
      <c r="D16" s="240">
        <v>100</v>
      </c>
      <c r="E16" s="241" t="s">
        <v>328</v>
      </c>
      <c r="F16" s="229">
        <v>100</v>
      </c>
      <c r="G16" s="241" t="s">
        <v>328</v>
      </c>
      <c r="H16" s="243" t="s">
        <v>217</v>
      </c>
      <c r="I16" s="241" t="s">
        <v>329</v>
      </c>
      <c r="J16" s="229">
        <v>100</v>
      </c>
      <c r="K16" s="241"/>
      <c r="L16" s="229"/>
      <c r="M16" s="241" t="s">
        <v>427</v>
      </c>
      <c r="N16" s="229">
        <v>0</v>
      </c>
      <c r="O16" s="241" t="s">
        <v>263</v>
      </c>
      <c r="P16" s="229">
        <v>0</v>
      </c>
      <c r="Q16" s="241" t="s">
        <v>328</v>
      </c>
      <c r="R16" s="229">
        <v>100</v>
      </c>
      <c r="S16" s="241" t="s">
        <v>329</v>
      </c>
      <c r="T16" s="243" t="s">
        <v>217</v>
      </c>
      <c r="U16" s="241" t="s">
        <v>328</v>
      </c>
      <c r="V16" s="243" t="s">
        <v>217</v>
      </c>
      <c r="W16" s="241" t="s">
        <v>328</v>
      </c>
      <c r="X16" s="229">
        <v>100</v>
      </c>
      <c r="Y16" s="241" t="s">
        <v>327</v>
      </c>
      <c r="Z16" s="243" t="s">
        <v>217</v>
      </c>
    </row>
    <row r="17" spans="1:26" ht="35.1" customHeight="1" x14ac:dyDescent="0.2">
      <c r="A17" s="414" t="s">
        <v>175</v>
      </c>
      <c r="B17" s="227" t="s">
        <v>176</v>
      </c>
      <c r="C17" s="237"/>
      <c r="D17" s="221"/>
      <c r="E17" s="229"/>
      <c r="F17" s="229"/>
      <c r="G17" s="229"/>
      <c r="H17" s="229"/>
      <c r="I17" s="229"/>
      <c r="J17" s="229"/>
      <c r="K17" s="229"/>
      <c r="L17" s="229"/>
      <c r="M17" s="229"/>
      <c r="N17" s="229"/>
      <c r="O17" s="229"/>
      <c r="P17" s="229"/>
      <c r="Q17" s="229"/>
      <c r="R17" s="229"/>
      <c r="S17" s="229"/>
      <c r="T17" s="229"/>
      <c r="U17" s="229"/>
      <c r="V17" s="229"/>
      <c r="W17" s="229"/>
      <c r="X17" s="229"/>
      <c r="Y17" s="229"/>
      <c r="Z17" s="229"/>
    </row>
    <row r="18" spans="1:26" ht="35.1" customHeight="1" x14ac:dyDescent="0.2">
      <c r="A18" s="415"/>
      <c r="B18" s="417" t="s">
        <v>199</v>
      </c>
      <c r="C18" s="242" t="s">
        <v>197</v>
      </c>
      <c r="D18" s="240">
        <v>50</v>
      </c>
      <c r="E18" s="229"/>
      <c r="F18" s="229"/>
      <c r="G18" s="229"/>
      <c r="H18" s="229"/>
      <c r="I18" s="229"/>
      <c r="J18" s="229"/>
      <c r="K18" s="229"/>
      <c r="L18" s="229"/>
      <c r="M18" s="229"/>
      <c r="N18" s="229"/>
      <c r="O18" s="229"/>
      <c r="P18" s="229"/>
      <c r="Q18" s="229"/>
      <c r="R18" s="229"/>
      <c r="S18" s="229"/>
      <c r="T18" s="229"/>
      <c r="U18" s="229"/>
      <c r="V18" s="229"/>
      <c r="W18" s="229"/>
      <c r="X18" s="229"/>
      <c r="Y18" s="229"/>
      <c r="Z18" s="229"/>
    </row>
    <row r="19" spans="1:26" ht="173.25" customHeight="1" x14ac:dyDescent="0.2">
      <c r="A19" s="416"/>
      <c r="B19" s="419"/>
      <c r="C19" s="242" t="s">
        <v>198</v>
      </c>
      <c r="D19" s="240">
        <v>100</v>
      </c>
      <c r="E19" s="241" t="s">
        <v>204</v>
      </c>
      <c r="F19" s="229">
        <v>100</v>
      </c>
      <c r="G19" s="241" t="s">
        <v>218</v>
      </c>
      <c r="H19" s="243" t="s">
        <v>217</v>
      </c>
      <c r="I19" s="241" t="s">
        <v>242</v>
      </c>
      <c r="J19" s="229">
        <v>100</v>
      </c>
      <c r="K19" s="229"/>
      <c r="L19" s="229"/>
      <c r="M19" s="241" t="s">
        <v>261</v>
      </c>
      <c r="N19" s="229">
        <v>100</v>
      </c>
      <c r="O19" s="241" t="s">
        <v>272</v>
      </c>
      <c r="P19" s="243" t="s">
        <v>217</v>
      </c>
      <c r="Q19" s="241" t="s">
        <v>285</v>
      </c>
      <c r="R19" s="229">
        <v>100</v>
      </c>
      <c r="S19" s="241" t="s">
        <v>296</v>
      </c>
      <c r="T19" s="243" t="s">
        <v>217</v>
      </c>
      <c r="U19" s="241" t="s">
        <v>304</v>
      </c>
      <c r="V19" s="243" t="s">
        <v>217</v>
      </c>
      <c r="W19" s="241" t="s">
        <v>318</v>
      </c>
      <c r="X19" s="229">
        <v>100</v>
      </c>
      <c r="Y19" s="241" t="s">
        <v>331</v>
      </c>
      <c r="Z19" s="229">
        <v>0</v>
      </c>
    </row>
    <row r="20" spans="1:26" ht="35.1" customHeight="1" x14ac:dyDescent="0.2">
      <c r="A20" s="410" t="s">
        <v>177</v>
      </c>
      <c r="B20" s="227" t="s">
        <v>178</v>
      </c>
      <c r="C20" s="237"/>
      <c r="D20" s="221"/>
      <c r="E20" s="248"/>
      <c r="F20" s="231"/>
      <c r="G20" s="248"/>
      <c r="H20" s="231"/>
      <c r="I20" s="248"/>
      <c r="J20" s="231"/>
      <c r="K20" s="231"/>
      <c r="L20" s="231"/>
      <c r="M20" s="248"/>
      <c r="N20" s="231"/>
      <c r="O20" s="248"/>
      <c r="P20" s="231"/>
      <c r="Q20" s="248"/>
      <c r="R20" s="231"/>
      <c r="S20" s="248"/>
      <c r="T20" s="231"/>
      <c r="U20" s="248"/>
      <c r="V20" s="231"/>
      <c r="W20" s="248"/>
      <c r="X20" s="231"/>
      <c r="Y20" s="248"/>
      <c r="Z20" s="231"/>
    </row>
    <row r="21" spans="1:26" ht="255" x14ac:dyDescent="0.2">
      <c r="A21" s="394"/>
      <c r="B21" s="219" t="s">
        <v>201</v>
      </c>
      <c r="C21" s="238" t="s">
        <v>200</v>
      </c>
      <c r="D21" s="241">
        <v>100</v>
      </c>
      <c r="E21" s="241" t="s">
        <v>202</v>
      </c>
      <c r="F21" s="229">
        <v>100</v>
      </c>
      <c r="G21" s="241" t="s">
        <v>219</v>
      </c>
      <c r="H21" s="229">
        <v>0</v>
      </c>
      <c r="I21" s="241" t="s">
        <v>241</v>
      </c>
      <c r="J21" s="229">
        <v>100</v>
      </c>
      <c r="K21" s="229"/>
      <c r="L21" s="229"/>
      <c r="M21" s="241" t="s">
        <v>262</v>
      </c>
      <c r="N21" s="229">
        <v>100</v>
      </c>
      <c r="O21" s="241" t="s">
        <v>273</v>
      </c>
      <c r="P21" s="229">
        <v>0</v>
      </c>
      <c r="Q21" s="241" t="s">
        <v>283</v>
      </c>
      <c r="R21" s="229">
        <v>100</v>
      </c>
      <c r="S21" s="241" t="s">
        <v>294</v>
      </c>
      <c r="T21" s="229">
        <v>0</v>
      </c>
      <c r="U21" s="241" t="s">
        <v>437</v>
      </c>
      <c r="V21" s="229">
        <v>0</v>
      </c>
      <c r="W21" s="241" t="s">
        <v>439</v>
      </c>
      <c r="X21" s="229">
        <v>0</v>
      </c>
      <c r="Y21" s="241" t="s">
        <v>330</v>
      </c>
      <c r="Z21" s="229">
        <v>0</v>
      </c>
    </row>
    <row r="22" spans="1:26" ht="18" customHeight="1" x14ac:dyDescent="0.2">
      <c r="A22" s="184"/>
      <c r="B22" s="228" t="s">
        <v>180</v>
      </c>
      <c r="C22" s="239"/>
      <c r="D22" s="224" t="s">
        <v>179</v>
      </c>
      <c r="E22" s="218" t="s">
        <v>161</v>
      </c>
      <c r="F22" s="224">
        <f>SUM(F13:F21)</f>
        <v>300</v>
      </c>
      <c r="G22" s="218" t="s">
        <v>161</v>
      </c>
      <c r="H22" s="224">
        <f>SUM(H13:H21)</f>
        <v>0</v>
      </c>
      <c r="I22" s="218" t="s">
        <v>161</v>
      </c>
      <c r="J22" s="224">
        <f>SUM(J13:J21)</f>
        <v>300</v>
      </c>
      <c r="K22" s="218" t="s">
        <v>161</v>
      </c>
      <c r="L22" s="224">
        <f>SUM(L13:L21)</f>
        <v>0</v>
      </c>
      <c r="M22" s="218" t="s">
        <v>161</v>
      </c>
      <c r="N22" s="224">
        <f>SUM(N13:N21)</f>
        <v>200</v>
      </c>
      <c r="O22" s="218" t="s">
        <v>161</v>
      </c>
      <c r="P22" s="224">
        <f>SUM(P13:P21)</f>
        <v>0</v>
      </c>
      <c r="Q22" s="218" t="s">
        <v>161</v>
      </c>
      <c r="R22" s="224">
        <f>SUM(R13:R21)</f>
        <v>300</v>
      </c>
      <c r="S22" s="218" t="s">
        <v>161</v>
      </c>
      <c r="T22" s="224">
        <f>SUM(T13:T21)</f>
        <v>0</v>
      </c>
      <c r="U22" s="218" t="s">
        <v>161</v>
      </c>
      <c r="V22" s="224">
        <f>SUM(V13:V21)</f>
        <v>0</v>
      </c>
      <c r="W22" s="218" t="s">
        <v>161</v>
      </c>
      <c r="X22" s="224">
        <f>SUM(X13:X21)</f>
        <v>200</v>
      </c>
      <c r="Y22" s="218" t="s">
        <v>161</v>
      </c>
      <c r="Z22" s="224">
        <f>SUM(Z13:Z21)</f>
        <v>0</v>
      </c>
    </row>
    <row r="24" spans="1:26" ht="15.75" x14ac:dyDescent="0.2">
      <c r="B24" s="87" t="s">
        <v>113</v>
      </c>
      <c r="C24" s="87"/>
      <c r="D24" s="87"/>
    </row>
    <row r="25" spans="1:26" ht="15.75" x14ac:dyDescent="0.2">
      <c r="B25" s="87"/>
      <c r="C25" s="87"/>
      <c r="D25" s="87"/>
    </row>
    <row r="27" spans="1:26" ht="15.75" x14ac:dyDescent="0.2">
      <c r="A27" s="187"/>
      <c r="B27" s="97" t="s">
        <v>168</v>
      </c>
      <c r="C27" s="188"/>
      <c r="D27" s="188"/>
      <c r="E27" s="94"/>
      <c r="F27" s="94"/>
      <c r="G27" s="94"/>
      <c r="H27" s="94"/>
      <c r="I27" s="94"/>
      <c r="J27" s="94"/>
      <c r="K27" s="94"/>
      <c r="L27" s="94"/>
      <c r="M27" s="94"/>
      <c r="N27" s="94"/>
      <c r="O27" s="94"/>
      <c r="P27" s="94"/>
      <c r="Q27" s="94"/>
      <c r="R27" s="94"/>
      <c r="S27" s="94"/>
      <c r="T27" s="94"/>
      <c r="U27" s="94"/>
      <c r="V27" s="94"/>
      <c r="W27" s="94"/>
      <c r="X27" s="94"/>
      <c r="Y27" s="94"/>
      <c r="Z27" s="94"/>
    </row>
    <row r="28" spans="1:26" ht="15.75" x14ac:dyDescent="0.25">
      <c r="A28" s="159"/>
      <c r="B28" s="98" t="s">
        <v>157</v>
      </c>
      <c r="C28" s="188"/>
      <c r="D28" s="188"/>
      <c r="E28" s="94"/>
      <c r="F28" s="94"/>
      <c r="G28" s="94"/>
      <c r="H28" s="94"/>
      <c r="I28" s="94"/>
      <c r="J28" s="94"/>
      <c r="K28" s="94"/>
      <c r="L28" s="94"/>
      <c r="M28" s="94"/>
      <c r="N28" s="94"/>
      <c r="O28" s="94"/>
      <c r="P28" s="94"/>
      <c r="Q28" s="94"/>
      <c r="R28" s="94"/>
      <c r="S28" s="94"/>
      <c r="T28" s="94"/>
      <c r="U28" s="94"/>
      <c r="V28" s="94"/>
      <c r="W28" s="94"/>
      <c r="X28" s="94"/>
      <c r="Y28" s="94"/>
      <c r="Z28" s="94"/>
    </row>
    <row r="29" spans="1:26" ht="15.75" x14ac:dyDescent="0.25">
      <c r="A29" s="159"/>
      <c r="B29" s="98"/>
      <c r="C29" s="188"/>
      <c r="D29" s="188"/>
      <c r="E29" s="94"/>
      <c r="F29" s="94"/>
      <c r="G29" s="94"/>
      <c r="H29" s="94"/>
      <c r="I29" s="94"/>
      <c r="J29" s="94"/>
      <c r="K29" s="94"/>
      <c r="L29" s="94"/>
      <c r="M29" s="94"/>
      <c r="N29" s="94"/>
      <c r="O29" s="94"/>
      <c r="P29" s="94"/>
      <c r="Q29" s="94"/>
      <c r="R29" s="94"/>
      <c r="S29" s="94"/>
      <c r="T29" s="94"/>
      <c r="U29" s="94"/>
      <c r="V29" s="94"/>
      <c r="W29" s="94"/>
      <c r="X29" s="94"/>
      <c r="Y29" s="94"/>
      <c r="Z29" s="94"/>
    </row>
    <row r="30" spans="1:26" ht="15.75" x14ac:dyDescent="0.25">
      <c r="A30" s="159"/>
      <c r="B30" s="98"/>
      <c r="C30" s="188"/>
      <c r="D30" s="188"/>
      <c r="E30" s="94"/>
      <c r="F30" s="94"/>
      <c r="G30" s="94"/>
      <c r="H30" s="94"/>
      <c r="I30" s="94"/>
      <c r="J30" s="94"/>
      <c r="K30" s="94"/>
      <c r="L30" s="94"/>
      <c r="M30" s="94"/>
      <c r="N30" s="94"/>
      <c r="O30" s="94"/>
      <c r="P30" s="94"/>
      <c r="Q30" s="94"/>
      <c r="R30" s="94"/>
      <c r="S30" s="94"/>
      <c r="T30" s="94"/>
      <c r="U30" s="94"/>
      <c r="V30" s="94"/>
      <c r="W30" s="94"/>
      <c r="X30" s="94"/>
      <c r="Y30" s="94"/>
      <c r="Z30" s="94"/>
    </row>
    <row r="31" spans="1:26" ht="15.75" x14ac:dyDescent="0.25">
      <c r="A31" s="189"/>
      <c r="B31" s="97" t="s">
        <v>114</v>
      </c>
      <c r="C31" s="97"/>
      <c r="D31" s="97"/>
      <c r="E31" s="94"/>
      <c r="F31" s="94"/>
      <c r="G31" s="94"/>
      <c r="H31" s="94"/>
      <c r="I31" s="94"/>
      <c r="J31" s="94"/>
      <c r="K31" s="94"/>
      <c r="L31" s="94"/>
      <c r="M31" s="94"/>
      <c r="N31" s="94"/>
      <c r="O31" s="94"/>
      <c r="P31" s="94"/>
      <c r="Q31" s="94"/>
      <c r="R31" s="94"/>
      <c r="S31" s="94"/>
      <c r="T31" s="94"/>
      <c r="U31" s="94"/>
      <c r="V31" s="94"/>
      <c r="W31" s="94"/>
      <c r="X31" s="94"/>
      <c r="Y31" s="94"/>
      <c r="Z31" s="94"/>
    </row>
    <row r="32" spans="1:26" ht="15.75" x14ac:dyDescent="0.25">
      <c r="A32" s="189"/>
      <c r="B32" s="98" t="s">
        <v>157</v>
      </c>
      <c r="C32" s="98"/>
      <c r="D32" s="98"/>
      <c r="E32" s="94"/>
      <c r="F32" s="94"/>
      <c r="G32" s="94"/>
      <c r="H32" s="94"/>
      <c r="I32" s="94"/>
      <c r="J32" s="94"/>
      <c r="K32" s="94"/>
      <c r="L32" s="94"/>
      <c r="M32" s="94"/>
      <c r="N32" s="94"/>
      <c r="O32" s="94"/>
      <c r="P32" s="94"/>
      <c r="Q32" s="94"/>
      <c r="R32" s="94"/>
      <c r="S32" s="94"/>
      <c r="T32" s="94"/>
      <c r="U32" s="94"/>
      <c r="V32" s="94"/>
      <c r="W32" s="94"/>
      <c r="X32" s="94"/>
      <c r="Y32" s="94"/>
      <c r="Z32" s="94"/>
    </row>
    <row r="33" spans="1:26" ht="15.75" x14ac:dyDescent="0.25">
      <c r="A33" s="189"/>
      <c r="B33" s="98"/>
      <c r="C33" s="98"/>
      <c r="D33" s="98"/>
      <c r="E33" s="97"/>
      <c r="F33" s="97"/>
      <c r="G33" s="97"/>
      <c r="H33" s="97"/>
      <c r="I33" s="97"/>
      <c r="J33" s="97"/>
      <c r="K33" s="97"/>
      <c r="L33" s="97"/>
      <c r="M33" s="97"/>
      <c r="N33" s="97"/>
      <c r="O33" s="97"/>
      <c r="P33" s="97"/>
      <c r="Q33" s="97"/>
      <c r="R33" s="97"/>
      <c r="S33" s="97"/>
      <c r="T33" s="97"/>
      <c r="U33" s="97"/>
      <c r="V33" s="97"/>
      <c r="W33" s="97"/>
      <c r="X33" s="97"/>
      <c r="Y33" s="97"/>
      <c r="Z33" s="97"/>
    </row>
    <row r="34" spans="1:26" ht="15.75" x14ac:dyDescent="0.25">
      <c r="B34" s="90"/>
      <c r="C34" s="90"/>
      <c r="D34" s="90"/>
      <c r="E34" s="98"/>
      <c r="F34" s="98"/>
      <c r="G34" s="98"/>
      <c r="H34" s="98"/>
      <c r="I34" s="98"/>
      <c r="J34" s="98"/>
      <c r="K34" s="98"/>
      <c r="L34" s="98"/>
      <c r="M34" s="98"/>
      <c r="N34" s="98"/>
      <c r="O34" s="98"/>
      <c r="P34" s="98"/>
      <c r="Q34" s="98"/>
      <c r="R34" s="98"/>
      <c r="S34" s="98"/>
      <c r="T34" s="98"/>
      <c r="U34" s="98"/>
      <c r="V34" s="98"/>
      <c r="W34" s="98"/>
      <c r="X34" s="98"/>
      <c r="Y34" s="98"/>
      <c r="Z34" s="98"/>
    </row>
    <row r="35" spans="1:26" ht="15.75" x14ac:dyDescent="0.2">
      <c r="B35" s="97" t="s">
        <v>115</v>
      </c>
      <c r="C35" s="97"/>
      <c r="D35" s="97"/>
    </row>
    <row r="36" spans="1:26" ht="15.75" x14ac:dyDescent="0.25">
      <c r="B36" s="98" t="s">
        <v>116</v>
      </c>
      <c r="C36" s="98"/>
      <c r="D36" s="98"/>
    </row>
    <row r="37" spans="1:26" ht="15.75" x14ac:dyDescent="0.25">
      <c r="B37" s="98" t="s">
        <v>117</v>
      </c>
      <c r="C37" s="98"/>
      <c r="D37" s="98"/>
    </row>
  </sheetData>
  <mergeCells count="31">
    <mergeCell ref="W9:X9"/>
    <mergeCell ref="W10:X10"/>
    <mergeCell ref="Y9:Z9"/>
    <mergeCell ref="Y10:Z10"/>
    <mergeCell ref="Q9:R9"/>
    <mergeCell ref="Q10:R10"/>
    <mergeCell ref="S9:T9"/>
    <mergeCell ref="S10:T10"/>
    <mergeCell ref="U9:V9"/>
    <mergeCell ref="U10:V10"/>
    <mergeCell ref="A13:A16"/>
    <mergeCell ref="A17:A19"/>
    <mergeCell ref="A20:A21"/>
    <mergeCell ref="B14:B16"/>
    <mergeCell ref="B18:B19"/>
    <mergeCell ref="A10:A11"/>
    <mergeCell ref="B10:B11"/>
    <mergeCell ref="E10:F10"/>
    <mergeCell ref="G10:H10"/>
    <mergeCell ref="A7:B7"/>
    <mergeCell ref="E9:F9"/>
    <mergeCell ref="G9:H9"/>
    <mergeCell ref="D10:D11"/>
    <mergeCell ref="M9:N9"/>
    <mergeCell ref="O9:P9"/>
    <mergeCell ref="M10:N10"/>
    <mergeCell ref="O10:P10"/>
    <mergeCell ref="I10:J10"/>
    <mergeCell ref="K9:L9"/>
    <mergeCell ref="K10:L10"/>
    <mergeCell ref="I9:J9"/>
  </mergeCells>
  <conditionalFormatting sqref="E14:F19 F21">
    <cfRule type="cellIs" dxfId="96" priority="111" operator="equal">
      <formula>"NO"</formula>
    </cfRule>
  </conditionalFormatting>
  <conditionalFormatting sqref="E21">
    <cfRule type="cellIs" dxfId="95" priority="74" operator="equal">
      <formula>"NO"</formula>
    </cfRule>
  </conditionalFormatting>
  <conditionalFormatting sqref="H21 G14:H19">
    <cfRule type="cellIs" dxfId="94" priority="53" operator="equal">
      <formula>"NO"</formula>
    </cfRule>
  </conditionalFormatting>
  <conditionalFormatting sqref="G21">
    <cfRule type="cellIs" dxfId="93" priority="52" operator="equal">
      <formula>"NO"</formula>
    </cfRule>
  </conditionalFormatting>
  <conditionalFormatting sqref="I14:J19 J21">
    <cfRule type="cellIs" dxfId="92" priority="51" operator="equal">
      <formula>"NO"</formula>
    </cfRule>
  </conditionalFormatting>
  <conditionalFormatting sqref="I21">
    <cfRule type="cellIs" dxfId="91" priority="50" operator="equal">
      <formula>"NO"</formula>
    </cfRule>
  </conditionalFormatting>
  <conditionalFormatting sqref="K14:L19 L21">
    <cfRule type="cellIs" dxfId="90" priority="49" operator="equal">
      <formula>"NO"</formula>
    </cfRule>
  </conditionalFormatting>
  <conditionalFormatting sqref="K21">
    <cfRule type="cellIs" dxfId="89" priority="48" operator="equal">
      <formula>"NO"</formula>
    </cfRule>
  </conditionalFormatting>
  <conditionalFormatting sqref="M14:N18">
    <cfRule type="cellIs" dxfId="88" priority="47" operator="equal">
      <formula>"NO"</formula>
    </cfRule>
  </conditionalFormatting>
  <conditionalFormatting sqref="N19">
    <cfRule type="cellIs" dxfId="87" priority="44" operator="equal">
      <formula>"NO"</formula>
    </cfRule>
  </conditionalFormatting>
  <conditionalFormatting sqref="M19">
    <cfRule type="cellIs" dxfId="86" priority="45" operator="equal">
      <formula>"NO"</formula>
    </cfRule>
  </conditionalFormatting>
  <conditionalFormatting sqref="M21">
    <cfRule type="cellIs" dxfId="85" priority="43" operator="equal">
      <formula>"NO"</formula>
    </cfRule>
  </conditionalFormatting>
  <conditionalFormatting sqref="N21">
    <cfRule type="cellIs" dxfId="84" priority="42" operator="equal">
      <formula>"NO"</formula>
    </cfRule>
  </conditionalFormatting>
  <conditionalFormatting sqref="O14:P18">
    <cfRule type="cellIs" dxfId="83" priority="41" operator="equal">
      <formula>"NO"</formula>
    </cfRule>
  </conditionalFormatting>
  <conditionalFormatting sqref="P19">
    <cfRule type="cellIs" dxfId="82" priority="39" operator="equal">
      <formula>"NO"</formula>
    </cfRule>
  </conditionalFormatting>
  <conditionalFormatting sqref="O19">
    <cfRule type="cellIs" dxfId="81" priority="40" operator="equal">
      <formula>"NO"</formula>
    </cfRule>
  </conditionalFormatting>
  <conditionalFormatting sqref="O21">
    <cfRule type="cellIs" dxfId="80" priority="38" operator="equal">
      <formula>"NO"</formula>
    </cfRule>
  </conditionalFormatting>
  <conditionalFormatting sqref="P21">
    <cfRule type="cellIs" dxfId="79" priority="37" operator="equal">
      <formula>"NO"</formula>
    </cfRule>
  </conditionalFormatting>
  <conditionalFormatting sqref="Q14:R15 Q17:R18">
    <cfRule type="cellIs" dxfId="78" priority="36" operator="equal">
      <formula>"NO"</formula>
    </cfRule>
  </conditionalFormatting>
  <conditionalFormatting sqref="R19">
    <cfRule type="cellIs" dxfId="77" priority="34" operator="equal">
      <formula>"NO"</formula>
    </cfRule>
  </conditionalFormatting>
  <conditionalFormatting sqref="Q19">
    <cfRule type="cellIs" dxfId="76" priority="35" operator="equal">
      <formula>"NO"</formula>
    </cfRule>
  </conditionalFormatting>
  <conditionalFormatting sqref="Q21">
    <cfRule type="cellIs" dxfId="75" priority="33" operator="equal">
      <formula>"NO"</formula>
    </cfRule>
  </conditionalFormatting>
  <conditionalFormatting sqref="R21">
    <cfRule type="cellIs" dxfId="74" priority="32" operator="equal">
      <formula>"NO"</formula>
    </cfRule>
  </conditionalFormatting>
  <conditionalFormatting sqref="Q16:R16">
    <cfRule type="cellIs" dxfId="73" priority="31" operator="equal">
      <formula>"NO"</formula>
    </cfRule>
  </conditionalFormatting>
  <conditionalFormatting sqref="S16">
    <cfRule type="cellIs" dxfId="72" priority="25" operator="equal">
      <formula>"NO"</formula>
    </cfRule>
  </conditionalFormatting>
  <conditionalFormatting sqref="S14:T15 S17:T18">
    <cfRule type="cellIs" dxfId="71" priority="30" operator="equal">
      <formula>"NO"</formula>
    </cfRule>
  </conditionalFormatting>
  <conditionalFormatting sqref="T19">
    <cfRule type="cellIs" dxfId="70" priority="28" operator="equal">
      <formula>"NO"</formula>
    </cfRule>
  </conditionalFormatting>
  <conditionalFormatting sqref="S19">
    <cfRule type="cellIs" dxfId="69" priority="29" operator="equal">
      <formula>"NO"</formula>
    </cfRule>
  </conditionalFormatting>
  <conditionalFormatting sqref="S21">
    <cfRule type="cellIs" dxfId="68" priority="27" operator="equal">
      <formula>"NO"</formula>
    </cfRule>
  </conditionalFormatting>
  <conditionalFormatting sqref="T21">
    <cfRule type="cellIs" dxfId="67" priority="26" operator="equal">
      <formula>"NO"</formula>
    </cfRule>
  </conditionalFormatting>
  <conditionalFormatting sqref="T16">
    <cfRule type="cellIs" dxfId="66" priority="24" operator="equal">
      <formula>"NO"</formula>
    </cfRule>
  </conditionalFormatting>
  <conditionalFormatting sqref="U16">
    <cfRule type="cellIs" dxfId="65" priority="18" operator="equal">
      <formula>"NO"</formula>
    </cfRule>
  </conditionalFormatting>
  <conditionalFormatting sqref="U14:V15 U17:V18">
    <cfRule type="cellIs" dxfId="64" priority="23" operator="equal">
      <formula>"NO"</formula>
    </cfRule>
  </conditionalFormatting>
  <conditionalFormatting sqref="V19">
    <cfRule type="cellIs" dxfId="63" priority="21" operator="equal">
      <formula>"NO"</formula>
    </cfRule>
  </conditionalFormatting>
  <conditionalFormatting sqref="U19">
    <cfRule type="cellIs" dxfId="62" priority="22" operator="equal">
      <formula>"NO"</formula>
    </cfRule>
  </conditionalFormatting>
  <conditionalFormatting sqref="U21">
    <cfRule type="cellIs" dxfId="61" priority="20" operator="equal">
      <formula>"NO"</formula>
    </cfRule>
  </conditionalFormatting>
  <conditionalFormatting sqref="V21">
    <cfRule type="cellIs" dxfId="60" priority="19" operator="equal">
      <formula>"NO"</formula>
    </cfRule>
  </conditionalFormatting>
  <conditionalFormatting sqref="V16">
    <cfRule type="cellIs" dxfId="59" priority="16" operator="equal">
      <formula>"NO"</formula>
    </cfRule>
  </conditionalFormatting>
  <conditionalFormatting sqref="X16">
    <cfRule type="cellIs" dxfId="58" priority="9" operator="equal">
      <formula>"NO"</formula>
    </cfRule>
  </conditionalFormatting>
  <conditionalFormatting sqref="W16">
    <cfRule type="cellIs" dxfId="57" priority="10" operator="equal">
      <formula>"NO"</formula>
    </cfRule>
  </conditionalFormatting>
  <conditionalFormatting sqref="W14:X15 W17:X18">
    <cfRule type="cellIs" dxfId="56" priority="15" operator="equal">
      <formula>"NO"</formula>
    </cfRule>
  </conditionalFormatting>
  <conditionalFormatting sqref="X19">
    <cfRule type="cellIs" dxfId="55" priority="13" operator="equal">
      <formula>"NO"</formula>
    </cfRule>
  </conditionalFormatting>
  <conditionalFormatting sqref="W19">
    <cfRule type="cellIs" dxfId="54" priority="14" operator="equal">
      <formula>"NO"</formula>
    </cfRule>
  </conditionalFormatting>
  <conditionalFormatting sqref="W21">
    <cfRule type="cellIs" dxfId="53" priority="12" operator="equal">
      <formula>"NO"</formula>
    </cfRule>
  </conditionalFormatting>
  <conditionalFormatting sqref="X21">
    <cfRule type="cellIs" dxfId="52" priority="11" operator="equal">
      <formula>"NO"</formula>
    </cfRule>
  </conditionalFormatting>
  <conditionalFormatting sqref="Y16">
    <cfRule type="cellIs" dxfId="51" priority="3" operator="equal">
      <formula>"NO"</formula>
    </cfRule>
  </conditionalFormatting>
  <conditionalFormatting sqref="Y14:Z15 Y17:Z18">
    <cfRule type="cellIs" dxfId="50" priority="8" operator="equal">
      <formula>"NO"</formula>
    </cfRule>
  </conditionalFormatting>
  <conditionalFormatting sqref="Z19">
    <cfRule type="cellIs" dxfId="49" priority="6" operator="equal">
      <formula>"NO"</formula>
    </cfRule>
  </conditionalFormatting>
  <conditionalFormatting sqref="Y19">
    <cfRule type="cellIs" dxfId="48" priority="7" operator="equal">
      <formula>"NO"</formula>
    </cfRule>
  </conditionalFormatting>
  <conditionalFormatting sqref="Y21">
    <cfRule type="cellIs" dxfId="47" priority="5" operator="equal">
      <formula>"NO"</formula>
    </cfRule>
  </conditionalFormatting>
  <conditionalFormatting sqref="Z21">
    <cfRule type="cellIs" dxfId="46" priority="4" operator="equal">
      <formula>"NO"</formula>
    </cfRule>
  </conditionalFormatting>
  <conditionalFormatting sqref="Z16">
    <cfRule type="cellIs" dxfId="45"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Y135"/>
  <sheetViews>
    <sheetView zoomScale="80" zoomScaleNormal="80" workbookViewId="0">
      <pane xSplit="4" ySplit="7" topLeftCell="E8" activePane="bottomRight" state="frozen"/>
      <selection pane="topRight" activeCell="E1" sqref="E1"/>
      <selection pane="bottomLeft" activeCell="A8" sqref="A8"/>
      <selection pane="bottomRight" activeCell="A5" sqref="A5:F5"/>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9" width="15.140625" style="1" bestFit="1" customWidth="1"/>
    <col min="20" max="20" width="18.85546875" style="1" bestFit="1" customWidth="1"/>
    <col min="21" max="21" width="16.85546875" style="1" customWidth="1"/>
    <col min="22" max="22" width="15.140625" style="1" bestFit="1" customWidth="1"/>
    <col min="23" max="23" width="18.85546875" style="1" bestFit="1" customWidth="1"/>
    <col min="24" max="24" width="16.85546875" style="1" customWidth="1"/>
    <col min="25" max="16384" width="15" style="1"/>
  </cols>
  <sheetData>
    <row r="1" spans="1:24" x14ac:dyDescent="0.25">
      <c r="A1" s="426" t="s">
        <v>85</v>
      </c>
      <c r="B1" s="426"/>
      <c r="C1" s="426"/>
      <c r="D1" s="426"/>
      <c r="E1" s="426"/>
      <c r="F1" s="426"/>
    </row>
    <row r="2" spans="1:24" x14ac:dyDescent="0.25">
      <c r="A2" s="426" t="s">
        <v>123</v>
      </c>
      <c r="B2" s="426"/>
      <c r="C2" s="426"/>
      <c r="D2" s="426"/>
      <c r="E2" s="426"/>
      <c r="F2" s="426"/>
    </row>
    <row r="3" spans="1:24" ht="18" customHeight="1" x14ac:dyDescent="0.25">
      <c r="A3" s="433" t="s">
        <v>335</v>
      </c>
      <c r="B3" s="433"/>
      <c r="C3" s="433"/>
      <c r="D3" s="433"/>
      <c r="E3" s="433"/>
      <c r="F3" s="433"/>
      <c r="G3" s="420"/>
      <c r="H3" s="421"/>
      <c r="I3" s="422"/>
      <c r="J3" s="420"/>
      <c r="K3" s="421"/>
      <c r="L3" s="422"/>
      <c r="M3" s="420"/>
      <c r="N3" s="421"/>
      <c r="O3" s="422"/>
      <c r="P3" s="420"/>
      <c r="Q3" s="421"/>
      <c r="R3" s="422"/>
      <c r="S3" s="420"/>
      <c r="T3" s="421"/>
      <c r="U3" s="422"/>
      <c r="V3" s="420"/>
      <c r="W3" s="421"/>
      <c r="X3" s="422"/>
    </row>
    <row r="4" spans="1:24" ht="59.25" customHeight="1" x14ac:dyDescent="0.25">
      <c r="A4" s="433"/>
      <c r="B4" s="433"/>
      <c r="C4" s="433"/>
      <c r="D4" s="433"/>
      <c r="E4" s="433"/>
      <c r="F4" s="433"/>
      <c r="G4" s="423"/>
      <c r="H4" s="424"/>
      <c r="I4" s="425"/>
      <c r="J4" s="423"/>
      <c r="K4" s="424"/>
      <c r="L4" s="425"/>
      <c r="M4" s="423"/>
      <c r="N4" s="424"/>
      <c r="O4" s="425"/>
      <c r="P4" s="423"/>
      <c r="Q4" s="424"/>
      <c r="R4" s="425"/>
      <c r="S4" s="423"/>
      <c r="T4" s="424"/>
      <c r="U4" s="425"/>
      <c r="V4" s="423"/>
      <c r="W4" s="424"/>
      <c r="X4" s="425"/>
    </row>
    <row r="5" spans="1:24" x14ac:dyDescent="0.25">
      <c r="A5" s="433"/>
      <c r="B5" s="433"/>
      <c r="C5" s="433"/>
      <c r="D5" s="433"/>
      <c r="E5" s="433"/>
      <c r="F5" s="433"/>
      <c r="G5" s="426">
        <v>1</v>
      </c>
      <c r="H5" s="426"/>
      <c r="I5" s="426"/>
      <c r="J5" s="426">
        <v>2</v>
      </c>
      <c r="K5" s="426"/>
      <c r="L5" s="426"/>
      <c r="M5" s="426">
        <v>3</v>
      </c>
      <c r="N5" s="426"/>
      <c r="O5" s="426"/>
      <c r="P5" s="426">
        <v>4</v>
      </c>
      <c r="Q5" s="426"/>
      <c r="R5" s="426"/>
      <c r="S5" s="426">
        <v>5</v>
      </c>
      <c r="T5" s="426"/>
      <c r="U5" s="426"/>
      <c r="V5" s="426">
        <v>7</v>
      </c>
      <c r="W5" s="426"/>
      <c r="X5" s="426"/>
    </row>
    <row r="6" spans="1:24" ht="15" customHeight="1" x14ac:dyDescent="0.25">
      <c r="A6" s="432" t="s">
        <v>124</v>
      </c>
      <c r="B6" s="432"/>
      <c r="C6" s="432"/>
      <c r="D6" s="432"/>
      <c r="E6" s="432"/>
      <c r="F6" s="432"/>
      <c r="G6" s="427" t="s">
        <v>64</v>
      </c>
      <c r="H6" s="427" t="s">
        <v>65</v>
      </c>
      <c r="I6" s="119" t="s">
        <v>125</v>
      </c>
      <c r="J6" s="427" t="s">
        <v>64</v>
      </c>
      <c r="K6" s="427" t="s">
        <v>65</v>
      </c>
      <c r="L6" s="192" t="s">
        <v>125</v>
      </c>
      <c r="M6" s="427" t="s">
        <v>64</v>
      </c>
      <c r="N6" s="427" t="s">
        <v>65</v>
      </c>
      <c r="O6" s="192" t="s">
        <v>125</v>
      </c>
      <c r="P6" s="427" t="s">
        <v>64</v>
      </c>
      <c r="Q6" s="427" t="s">
        <v>65</v>
      </c>
      <c r="R6" s="192" t="s">
        <v>125</v>
      </c>
      <c r="S6" s="427" t="s">
        <v>64</v>
      </c>
      <c r="T6" s="427" t="s">
        <v>65</v>
      </c>
      <c r="U6" s="207" t="s">
        <v>125</v>
      </c>
      <c r="V6" s="427" t="s">
        <v>64</v>
      </c>
      <c r="W6" s="427" t="s">
        <v>65</v>
      </c>
      <c r="X6" s="207" t="s">
        <v>125</v>
      </c>
    </row>
    <row r="7" spans="1:24" x14ac:dyDescent="0.25">
      <c r="A7" s="123" t="s">
        <v>0</v>
      </c>
      <c r="B7" s="123" t="s">
        <v>66</v>
      </c>
      <c r="C7" s="123" t="s">
        <v>4</v>
      </c>
      <c r="D7" s="123" t="s">
        <v>1</v>
      </c>
      <c r="E7" s="123" t="s">
        <v>64</v>
      </c>
      <c r="F7" s="123" t="s">
        <v>65</v>
      </c>
      <c r="G7" s="428"/>
      <c r="H7" s="428"/>
      <c r="I7" s="120" t="s">
        <v>126</v>
      </c>
      <c r="J7" s="428"/>
      <c r="K7" s="428"/>
      <c r="L7" s="193" t="s">
        <v>126</v>
      </c>
      <c r="M7" s="428"/>
      <c r="N7" s="428"/>
      <c r="O7" s="193" t="s">
        <v>126</v>
      </c>
      <c r="P7" s="428"/>
      <c r="Q7" s="428"/>
      <c r="R7" s="193" t="s">
        <v>126</v>
      </c>
      <c r="S7" s="428"/>
      <c r="T7" s="428"/>
      <c r="U7" s="208" t="s">
        <v>126</v>
      </c>
      <c r="V7" s="428"/>
      <c r="W7" s="428"/>
      <c r="X7" s="208" t="s">
        <v>126</v>
      </c>
    </row>
    <row r="8" spans="1:24" s="124" customFormat="1" x14ac:dyDescent="0.25">
      <c r="A8" s="123"/>
      <c r="B8" s="121"/>
      <c r="C8" s="123"/>
      <c r="D8" s="123"/>
      <c r="E8" s="123"/>
      <c r="F8" s="123"/>
      <c r="G8" s="123"/>
      <c r="H8" s="123"/>
      <c r="I8" s="123"/>
      <c r="J8" s="191"/>
      <c r="K8" s="191"/>
      <c r="L8" s="191"/>
      <c r="M8" s="191"/>
      <c r="N8" s="191"/>
      <c r="O8" s="191"/>
      <c r="P8" s="191"/>
      <c r="Q8" s="191"/>
      <c r="R8" s="191"/>
      <c r="S8" s="206"/>
      <c r="T8" s="206"/>
      <c r="U8" s="206"/>
      <c r="V8" s="206"/>
      <c r="W8" s="206"/>
      <c r="X8" s="206"/>
    </row>
    <row r="9" spans="1:24" ht="15" x14ac:dyDescent="0.25">
      <c r="A9" s="110"/>
      <c r="B9" s="111"/>
      <c r="C9" s="110"/>
      <c r="D9" s="112"/>
      <c r="E9" s="200"/>
      <c r="F9" s="200">
        <f>ROUND($D9*E9,0)</f>
        <v>0</v>
      </c>
      <c r="G9" s="200"/>
      <c r="H9" s="200">
        <f>ROUND($D9*G9,0)</f>
        <v>0</v>
      </c>
      <c r="I9" s="107" t="str">
        <f t="shared" ref="I9" si="0">+IF(G9&lt;=$E9,"OK","NO OK")</f>
        <v>OK</v>
      </c>
      <c r="J9" s="200"/>
      <c r="K9" s="200">
        <f t="shared" ref="K9:K10" si="1">ROUND($D9*J9,0)</f>
        <v>0</v>
      </c>
      <c r="L9" s="107" t="str">
        <f t="shared" ref="L9:L10" si="2">+IF(J9&lt;=$E9,"OK","NO OK")</f>
        <v>OK</v>
      </c>
      <c r="M9" s="200"/>
      <c r="N9" s="200">
        <f t="shared" ref="N9:N10" si="3">ROUND($D9*M9,0)</f>
        <v>0</v>
      </c>
      <c r="O9" s="107" t="str">
        <f t="shared" ref="O9:O10" si="4">+IF(M9&lt;=$E9,"OK","NO OK")</f>
        <v>OK</v>
      </c>
      <c r="P9" s="200"/>
      <c r="Q9" s="200">
        <f t="shared" ref="Q9:Q10" si="5">ROUND($D9*P9,0)</f>
        <v>0</v>
      </c>
      <c r="R9" s="107" t="str">
        <f t="shared" ref="R9:R10" si="6">+IF(P9&lt;=$E9,"OK","NO OK")</f>
        <v>OK</v>
      </c>
      <c r="S9" s="200"/>
      <c r="T9" s="200">
        <f t="shared" ref="T9:T10" si="7">ROUND($D9*S9,0)</f>
        <v>0</v>
      </c>
      <c r="U9" s="107" t="str">
        <f t="shared" ref="U9:U10" si="8">+IF(S9&lt;=$E9,"OK","NO OK")</f>
        <v>OK</v>
      </c>
      <c r="V9" s="200"/>
      <c r="W9" s="200">
        <f t="shared" ref="W9:W10" si="9">ROUND($D9*V9,0)</f>
        <v>0</v>
      </c>
      <c r="X9" s="107" t="str">
        <f t="shared" ref="X9:X10" si="10">+IF(V9&lt;=$E9,"OK","NO OK")</f>
        <v>OK</v>
      </c>
    </row>
    <row r="10" spans="1:24" ht="15" x14ac:dyDescent="0.25">
      <c r="A10" s="110"/>
      <c r="B10" s="111"/>
      <c r="C10" s="110"/>
      <c r="D10" s="112"/>
      <c r="E10" s="200"/>
      <c r="F10" s="200">
        <f t="shared" ref="F10:F73" si="11">ROUND($D10*E10,0)</f>
        <v>0</v>
      </c>
      <c r="G10" s="200"/>
      <c r="H10" s="200">
        <f t="shared" ref="H10:H11" si="12">ROUND($D10*G10,0)</f>
        <v>0</v>
      </c>
      <c r="I10" s="107" t="str">
        <f t="shared" ref="I10:I11" si="13">+IF(G10&lt;=$E10,"OK","NO OK")</f>
        <v>OK</v>
      </c>
      <c r="J10" s="200"/>
      <c r="K10" s="200">
        <f t="shared" si="1"/>
        <v>0</v>
      </c>
      <c r="L10" s="107" t="str">
        <f t="shared" si="2"/>
        <v>OK</v>
      </c>
      <c r="M10" s="200"/>
      <c r="N10" s="200">
        <f t="shared" si="3"/>
        <v>0</v>
      </c>
      <c r="O10" s="107" t="str">
        <f t="shared" si="4"/>
        <v>OK</v>
      </c>
      <c r="P10" s="200"/>
      <c r="Q10" s="200">
        <f t="shared" si="5"/>
        <v>0</v>
      </c>
      <c r="R10" s="107" t="str">
        <f t="shared" si="6"/>
        <v>OK</v>
      </c>
      <c r="S10" s="200"/>
      <c r="T10" s="200">
        <f t="shared" si="7"/>
        <v>0</v>
      </c>
      <c r="U10" s="107" t="str">
        <f t="shared" si="8"/>
        <v>OK</v>
      </c>
      <c r="V10" s="200"/>
      <c r="W10" s="200">
        <f t="shared" si="9"/>
        <v>0</v>
      </c>
      <c r="X10" s="107" t="str">
        <f t="shared" si="10"/>
        <v>OK</v>
      </c>
    </row>
    <row r="11" spans="1:24" ht="15" x14ac:dyDescent="0.25">
      <c r="A11" s="110"/>
      <c r="B11" s="111"/>
      <c r="C11" s="110"/>
      <c r="D11" s="112"/>
      <c r="E11" s="200"/>
      <c r="F11" s="200">
        <f t="shared" si="11"/>
        <v>0</v>
      </c>
      <c r="G11" s="200"/>
      <c r="H11" s="200">
        <f t="shared" si="12"/>
        <v>0</v>
      </c>
      <c r="I11" s="107" t="str">
        <f t="shared" si="13"/>
        <v>OK</v>
      </c>
      <c r="J11" s="200"/>
      <c r="K11" s="200">
        <f t="shared" ref="K11:K74" si="14">ROUND($D11*J11,0)</f>
        <v>0</v>
      </c>
      <c r="L11" s="107" t="str">
        <f t="shared" ref="L11:L74" si="15">+IF(J11&lt;=$E11,"OK","NO OK")</f>
        <v>OK</v>
      </c>
      <c r="M11" s="200"/>
      <c r="N11" s="200">
        <f t="shared" ref="N11:N74" si="16">ROUND($D11*M11,0)</f>
        <v>0</v>
      </c>
      <c r="O11" s="107" t="str">
        <f t="shared" ref="O11:O74" si="17">+IF(M11&lt;=$E11,"OK","NO OK")</f>
        <v>OK</v>
      </c>
      <c r="P11" s="200"/>
      <c r="Q11" s="200">
        <f t="shared" ref="Q11:Q74" si="18">ROUND($D11*P11,0)</f>
        <v>0</v>
      </c>
      <c r="R11" s="107" t="str">
        <f t="shared" ref="R11:R74" si="19">+IF(P11&lt;=$E11,"OK","NO OK")</f>
        <v>OK</v>
      </c>
      <c r="S11" s="200"/>
      <c r="T11" s="200">
        <f t="shared" ref="T11:T74" si="20">ROUND($D11*S11,0)</f>
        <v>0</v>
      </c>
      <c r="U11" s="107" t="str">
        <f t="shared" ref="U11:U74" si="21">+IF(S11&lt;=$E11,"OK","NO OK")</f>
        <v>OK</v>
      </c>
      <c r="V11" s="200"/>
      <c r="W11" s="200">
        <f t="shared" ref="W11:W74" si="22">ROUND($D11*V11,0)</f>
        <v>0</v>
      </c>
      <c r="X11" s="107" t="str">
        <f t="shared" ref="X11:X74" si="23">+IF(V11&lt;=$E11,"OK","NO OK")</f>
        <v>OK</v>
      </c>
    </row>
    <row r="12" spans="1:24" ht="15" x14ac:dyDescent="0.25">
      <c r="A12" s="110"/>
      <c r="B12" s="111"/>
      <c r="C12" s="110"/>
      <c r="D12" s="112"/>
      <c r="E12" s="200"/>
      <c r="F12" s="200">
        <f t="shared" si="11"/>
        <v>0</v>
      </c>
      <c r="G12" s="200"/>
      <c r="H12" s="200">
        <f t="shared" ref="H12:H75" si="24">ROUND($D12*G12,0)</f>
        <v>0</v>
      </c>
      <c r="I12" s="107" t="str">
        <f t="shared" ref="I12:I75" si="25">+IF(G12&lt;=$E12,"OK","NO OK")</f>
        <v>OK</v>
      </c>
      <c r="J12" s="200"/>
      <c r="K12" s="200">
        <f t="shared" si="14"/>
        <v>0</v>
      </c>
      <c r="L12" s="107" t="str">
        <f t="shared" si="15"/>
        <v>OK</v>
      </c>
      <c r="M12" s="200"/>
      <c r="N12" s="200">
        <f t="shared" si="16"/>
        <v>0</v>
      </c>
      <c r="O12" s="107" t="str">
        <f t="shared" si="17"/>
        <v>OK</v>
      </c>
      <c r="P12" s="200"/>
      <c r="Q12" s="200">
        <f t="shared" si="18"/>
        <v>0</v>
      </c>
      <c r="R12" s="107" t="str">
        <f t="shared" si="19"/>
        <v>OK</v>
      </c>
      <c r="S12" s="200"/>
      <c r="T12" s="200">
        <f t="shared" si="20"/>
        <v>0</v>
      </c>
      <c r="U12" s="107" t="str">
        <f t="shared" si="21"/>
        <v>OK</v>
      </c>
      <c r="V12" s="200"/>
      <c r="W12" s="200">
        <f t="shared" si="22"/>
        <v>0</v>
      </c>
      <c r="X12" s="107" t="str">
        <f t="shared" si="23"/>
        <v>OK</v>
      </c>
    </row>
    <row r="13" spans="1:24" ht="15" x14ac:dyDescent="0.25">
      <c r="A13" s="110"/>
      <c r="B13" s="111"/>
      <c r="C13" s="110"/>
      <c r="D13" s="112"/>
      <c r="E13" s="200"/>
      <c r="F13" s="200">
        <f t="shared" si="11"/>
        <v>0</v>
      </c>
      <c r="G13" s="200"/>
      <c r="H13" s="200">
        <f t="shared" si="24"/>
        <v>0</v>
      </c>
      <c r="I13" s="107" t="str">
        <f t="shared" si="25"/>
        <v>OK</v>
      </c>
      <c r="J13" s="200"/>
      <c r="K13" s="200">
        <f t="shared" si="14"/>
        <v>0</v>
      </c>
      <c r="L13" s="107" t="str">
        <f t="shared" si="15"/>
        <v>OK</v>
      </c>
      <c r="M13" s="200"/>
      <c r="N13" s="200">
        <f t="shared" si="16"/>
        <v>0</v>
      </c>
      <c r="O13" s="107" t="str">
        <f t="shared" si="17"/>
        <v>OK</v>
      </c>
      <c r="P13" s="200"/>
      <c r="Q13" s="200">
        <f t="shared" si="18"/>
        <v>0</v>
      </c>
      <c r="R13" s="107" t="str">
        <f t="shared" si="19"/>
        <v>OK</v>
      </c>
      <c r="S13" s="200"/>
      <c r="T13" s="200">
        <f t="shared" si="20"/>
        <v>0</v>
      </c>
      <c r="U13" s="107" t="str">
        <f t="shared" si="21"/>
        <v>OK</v>
      </c>
      <c r="V13" s="200"/>
      <c r="W13" s="200">
        <f t="shared" si="22"/>
        <v>0</v>
      </c>
      <c r="X13" s="107" t="str">
        <f t="shared" si="23"/>
        <v>OK</v>
      </c>
    </row>
    <row r="14" spans="1:24" ht="15" x14ac:dyDescent="0.25">
      <c r="A14" s="110"/>
      <c r="B14" s="111"/>
      <c r="C14" s="110"/>
      <c r="D14" s="112"/>
      <c r="E14" s="200"/>
      <c r="F14" s="200">
        <f t="shared" si="11"/>
        <v>0</v>
      </c>
      <c r="G14" s="200"/>
      <c r="H14" s="200">
        <f t="shared" si="24"/>
        <v>0</v>
      </c>
      <c r="I14" s="107" t="str">
        <f t="shared" si="25"/>
        <v>OK</v>
      </c>
      <c r="J14" s="200"/>
      <c r="K14" s="200">
        <f t="shared" si="14"/>
        <v>0</v>
      </c>
      <c r="L14" s="107" t="str">
        <f t="shared" si="15"/>
        <v>OK</v>
      </c>
      <c r="M14" s="200"/>
      <c r="N14" s="200">
        <f t="shared" si="16"/>
        <v>0</v>
      </c>
      <c r="O14" s="107" t="str">
        <f t="shared" si="17"/>
        <v>OK</v>
      </c>
      <c r="P14" s="200"/>
      <c r="Q14" s="200">
        <f t="shared" si="18"/>
        <v>0</v>
      </c>
      <c r="R14" s="107" t="str">
        <f t="shared" si="19"/>
        <v>OK</v>
      </c>
      <c r="S14" s="200"/>
      <c r="T14" s="200">
        <f t="shared" si="20"/>
        <v>0</v>
      </c>
      <c r="U14" s="107" t="str">
        <f t="shared" si="21"/>
        <v>OK</v>
      </c>
      <c r="V14" s="200"/>
      <c r="W14" s="200">
        <f t="shared" si="22"/>
        <v>0</v>
      </c>
      <c r="X14" s="107" t="str">
        <f t="shared" si="23"/>
        <v>OK</v>
      </c>
    </row>
    <row r="15" spans="1:24" ht="15" x14ac:dyDescent="0.25">
      <c r="A15" s="110"/>
      <c r="B15" s="111"/>
      <c r="C15" s="110"/>
      <c r="D15" s="112"/>
      <c r="E15" s="200"/>
      <c r="F15" s="200">
        <f t="shared" si="11"/>
        <v>0</v>
      </c>
      <c r="G15" s="200"/>
      <c r="H15" s="200">
        <f t="shared" si="24"/>
        <v>0</v>
      </c>
      <c r="I15" s="107" t="str">
        <f t="shared" si="25"/>
        <v>OK</v>
      </c>
      <c r="J15" s="200"/>
      <c r="K15" s="200">
        <f t="shared" si="14"/>
        <v>0</v>
      </c>
      <c r="L15" s="107" t="str">
        <f t="shared" si="15"/>
        <v>OK</v>
      </c>
      <c r="M15" s="200"/>
      <c r="N15" s="200">
        <f t="shared" si="16"/>
        <v>0</v>
      </c>
      <c r="O15" s="107" t="str">
        <f t="shared" si="17"/>
        <v>OK</v>
      </c>
      <c r="P15" s="200"/>
      <c r="Q15" s="200">
        <f t="shared" si="18"/>
        <v>0</v>
      </c>
      <c r="R15" s="107" t="str">
        <f t="shared" si="19"/>
        <v>OK</v>
      </c>
      <c r="S15" s="200"/>
      <c r="T15" s="200">
        <f t="shared" si="20"/>
        <v>0</v>
      </c>
      <c r="U15" s="107" t="str">
        <f t="shared" si="21"/>
        <v>OK</v>
      </c>
      <c r="V15" s="200"/>
      <c r="W15" s="200">
        <f t="shared" si="22"/>
        <v>0</v>
      </c>
      <c r="X15" s="107" t="str">
        <f t="shared" si="23"/>
        <v>OK</v>
      </c>
    </row>
    <row r="16" spans="1:24" ht="15" x14ac:dyDescent="0.25">
      <c r="A16" s="110"/>
      <c r="B16" s="111"/>
      <c r="C16" s="110"/>
      <c r="D16" s="112"/>
      <c r="E16" s="200"/>
      <c r="F16" s="200">
        <f t="shared" si="11"/>
        <v>0</v>
      </c>
      <c r="G16" s="200"/>
      <c r="H16" s="200">
        <f t="shared" si="24"/>
        <v>0</v>
      </c>
      <c r="I16" s="107" t="str">
        <f t="shared" si="25"/>
        <v>OK</v>
      </c>
      <c r="J16" s="200"/>
      <c r="K16" s="200">
        <f t="shared" si="14"/>
        <v>0</v>
      </c>
      <c r="L16" s="107" t="str">
        <f t="shared" si="15"/>
        <v>OK</v>
      </c>
      <c r="M16" s="200"/>
      <c r="N16" s="200">
        <f t="shared" si="16"/>
        <v>0</v>
      </c>
      <c r="O16" s="107" t="str">
        <f t="shared" si="17"/>
        <v>OK</v>
      </c>
      <c r="P16" s="200"/>
      <c r="Q16" s="200">
        <f t="shared" si="18"/>
        <v>0</v>
      </c>
      <c r="R16" s="107" t="str">
        <f t="shared" si="19"/>
        <v>OK</v>
      </c>
      <c r="S16" s="200"/>
      <c r="T16" s="200">
        <f t="shared" si="20"/>
        <v>0</v>
      </c>
      <c r="U16" s="107" t="str">
        <f t="shared" si="21"/>
        <v>OK</v>
      </c>
      <c r="V16" s="200"/>
      <c r="W16" s="200">
        <f t="shared" si="22"/>
        <v>0</v>
      </c>
      <c r="X16" s="107" t="str">
        <f t="shared" si="23"/>
        <v>OK</v>
      </c>
    </row>
    <row r="17" spans="1:24" ht="15" x14ac:dyDescent="0.25">
      <c r="A17" s="110"/>
      <c r="B17" s="111"/>
      <c r="C17" s="110"/>
      <c r="D17" s="112"/>
      <c r="E17" s="200"/>
      <c r="F17" s="200">
        <f t="shared" si="11"/>
        <v>0</v>
      </c>
      <c r="G17" s="200"/>
      <c r="H17" s="200">
        <f t="shared" si="24"/>
        <v>0</v>
      </c>
      <c r="I17" s="107" t="str">
        <f t="shared" si="25"/>
        <v>OK</v>
      </c>
      <c r="J17" s="200"/>
      <c r="K17" s="200">
        <f t="shared" si="14"/>
        <v>0</v>
      </c>
      <c r="L17" s="107" t="str">
        <f t="shared" si="15"/>
        <v>OK</v>
      </c>
      <c r="M17" s="200"/>
      <c r="N17" s="200">
        <f t="shared" si="16"/>
        <v>0</v>
      </c>
      <c r="O17" s="107" t="str">
        <f t="shared" si="17"/>
        <v>OK</v>
      </c>
      <c r="P17" s="200"/>
      <c r="Q17" s="200">
        <f t="shared" si="18"/>
        <v>0</v>
      </c>
      <c r="R17" s="107" t="str">
        <f t="shared" si="19"/>
        <v>OK</v>
      </c>
      <c r="S17" s="200"/>
      <c r="T17" s="200">
        <f t="shared" si="20"/>
        <v>0</v>
      </c>
      <c r="U17" s="107" t="str">
        <f t="shared" si="21"/>
        <v>OK</v>
      </c>
      <c r="V17" s="200"/>
      <c r="W17" s="200">
        <f t="shared" si="22"/>
        <v>0</v>
      </c>
      <c r="X17" s="107" t="str">
        <f t="shared" si="23"/>
        <v>OK</v>
      </c>
    </row>
    <row r="18" spans="1:24" ht="15" x14ac:dyDescent="0.25">
      <c r="A18" s="110"/>
      <c r="B18" s="111"/>
      <c r="C18" s="110"/>
      <c r="D18" s="112"/>
      <c r="E18" s="200"/>
      <c r="F18" s="200">
        <f t="shared" si="11"/>
        <v>0</v>
      </c>
      <c r="G18" s="200"/>
      <c r="H18" s="200">
        <f t="shared" si="24"/>
        <v>0</v>
      </c>
      <c r="I18" s="107" t="str">
        <f t="shared" si="25"/>
        <v>OK</v>
      </c>
      <c r="J18" s="200"/>
      <c r="K18" s="200">
        <f t="shared" si="14"/>
        <v>0</v>
      </c>
      <c r="L18" s="107" t="str">
        <f t="shared" si="15"/>
        <v>OK</v>
      </c>
      <c r="M18" s="200"/>
      <c r="N18" s="200">
        <f t="shared" si="16"/>
        <v>0</v>
      </c>
      <c r="O18" s="107" t="str">
        <f t="shared" si="17"/>
        <v>OK</v>
      </c>
      <c r="P18" s="200"/>
      <c r="Q18" s="200">
        <f t="shared" si="18"/>
        <v>0</v>
      </c>
      <c r="R18" s="107" t="str">
        <f t="shared" si="19"/>
        <v>OK</v>
      </c>
      <c r="S18" s="200"/>
      <c r="T18" s="200">
        <f t="shared" si="20"/>
        <v>0</v>
      </c>
      <c r="U18" s="107" t="str">
        <f t="shared" si="21"/>
        <v>OK</v>
      </c>
      <c r="V18" s="200"/>
      <c r="W18" s="200">
        <f t="shared" si="22"/>
        <v>0</v>
      </c>
      <c r="X18" s="107" t="str">
        <f t="shared" si="23"/>
        <v>OK</v>
      </c>
    </row>
    <row r="19" spans="1:24" ht="15" x14ac:dyDescent="0.25">
      <c r="A19" s="110"/>
      <c r="B19" s="111"/>
      <c r="C19" s="110"/>
      <c r="D19" s="112"/>
      <c r="E19" s="200"/>
      <c r="F19" s="200">
        <f t="shared" si="11"/>
        <v>0</v>
      </c>
      <c r="G19" s="200"/>
      <c r="H19" s="200">
        <f t="shared" si="24"/>
        <v>0</v>
      </c>
      <c r="I19" s="107" t="str">
        <f t="shared" si="25"/>
        <v>OK</v>
      </c>
      <c r="J19" s="200"/>
      <c r="K19" s="200">
        <f t="shared" si="14"/>
        <v>0</v>
      </c>
      <c r="L19" s="107" t="str">
        <f t="shared" si="15"/>
        <v>OK</v>
      </c>
      <c r="M19" s="200"/>
      <c r="N19" s="200">
        <f t="shared" si="16"/>
        <v>0</v>
      </c>
      <c r="O19" s="107" t="str">
        <f t="shared" si="17"/>
        <v>OK</v>
      </c>
      <c r="P19" s="200"/>
      <c r="Q19" s="200">
        <f t="shared" si="18"/>
        <v>0</v>
      </c>
      <c r="R19" s="107" t="str">
        <f t="shared" si="19"/>
        <v>OK</v>
      </c>
      <c r="S19" s="200"/>
      <c r="T19" s="200">
        <f t="shared" si="20"/>
        <v>0</v>
      </c>
      <c r="U19" s="107" t="str">
        <f t="shared" si="21"/>
        <v>OK</v>
      </c>
      <c r="V19" s="200"/>
      <c r="W19" s="200">
        <f t="shared" si="22"/>
        <v>0</v>
      </c>
      <c r="X19" s="107" t="str">
        <f t="shared" si="23"/>
        <v>OK</v>
      </c>
    </row>
    <row r="20" spans="1:24" ht="15" x14ac:dyDescent="0.25">
      <c r="A20" s="110"/>
      <c r="B20" s="111"/>
      <c r="C20" s="110"/>
      <c r="D20" s="112"/>
      <c r="E20" s="200"/>
      <c r="F20" s="200">
        <f t="shared" si="11"/>
        <v>0</v>
      </c>
      <c r="G20" s="200"/>
      <c r="H20" s="200">
        <f t="shared" si="24"/>
        <v>0</v>
      </c>
      <c r="I20" s="107" t="str">
        <f t="shared" si="25"/>
        <v>OK</v>
      </c>
      <c r="J20" s="200"/>
      <c r="K20" s="200">
        <f t="shared" si="14"/>
        <v>0</v>
      </c>
      <c r="L20" s="107" t="str">
        <f t="shared" si="15"/>
        <v>OK</v>
      </c>
      <c r="M20" s="200"/>
      <c r="N20" s="200">
        <f t="shared" si="16"/>
        <v>0</v>
      </c>
      <c r="O20" s="107" t="str">
        <f t="shared" si="17"/>
        <v>OK</v>
      </c>
      <c r="P20" s="200"/>
      <c r="Q20" s="200">
        <f t="shared" si="18"/>
        <v>0</v>
      </c>
      <c r="R20" s="107" t="str">
        <f t="shared" si="19"/>
        <v>OK</v>
      </c>
      <c r="S20" s="200"/>
      <c r="T20" s="200">
        <f t="shared" si="20"/>
        <v>0</v>
      </c>
      <c r="U20" s="107" t="str">
        <f t="shared" si="21"/>
        <v>OK</v>
      </c>
      <c r="V20" s="200"/>
      <c r="W20" s="200">
        <f t="shared" si="22"/>
        <v>0</v>
      </c>
      <c r="X20" s="107" t="str">
        <f t="shared" si="23"/>
        <v>OK</v>
      </c>
    </row>
    <row r="21" spans="1:24" ht="15" x14ac:dyDescent="0.25">
      <c r="A21" s="110"/>
      <c r="B21" s="111"/>
      <c r="C21" s="110"/>
      <c r="D21" s="112"/>
      <c r="E21" s="200"/>
      <c r="F21" s="200">
        <f t="shared" si="11"/>
        <v>0</v>
      </c>
      <c r="G21" s="200"/>
      <c r="H21" s="200">
        <f t="shared" si="24"/>
        <v>0</v>
      </c>
      <c r="I21" s="107" t="str">
        <f t="shared" si="25"/>
        <v>OK</v>
      </c>
      <c r="J21" s="200"/>
      <c r="K21" s="200">
        <f t="shared" si="14"/>
        <v>0</v>
      </c>
      <c r="L21" s="107" t="str">
        <f t="shared" si="15"/>
        <v>OK</v>
      </c>
      <c r="M21" s="200"/>
      <c r="N21" s="200">
        <f t="shared" si="16"/>
        <v>0</v>
      </c>
      <c r="O21" s="107" t="str">
        <f t="shared" si="17"/>
        <v>OK</v>
      </c>
      <c r="P21" s="200"/>
      <c r="Q21" s="200">
        <f t="shared" si="18"/>
        <v>0</v>
      </c>
      <c r="R21" s="107" t="str">
        <f t="shared" si="19"/>
        <v>OK</v>
      </c>
      <c r="S21" s="200"/>
      <c r="T21" s="200">
        <f t="shared" si="20"/>
        <v>0</v>
      </c>
      <c r="U21" s="107" t="str">
        <f t="shared" si="21"/>
        <v>OK</v>
      </c>
      <c r="V21" s="200"/>
      <c r="W21" s="200">
        <f t="shared" si="22"/>
        <v>0</v>
      </c>
      <c r="X21" s="107" t="str">
        <f t="shared" si="23"/>
        <v>OK</v>
      </c>
    </row>
    <row r="22" spans="1:24" ht="15" x14ac:dyDescent="0.25">
      <c r="A22" s="110"/>
      <c r="B22" s="111"/>
      <c r="C22" s="110"/>
      <c r="D22" s="112"/>
      <c r="E22" s="200"/>
      <c r="F22" s="200">
        <f t="shared" si="11"/>
        <v>0</v>
      </c>
      <c r="G22" s="200"/>
      <c r="H22" s="200">
        <f t="shared" si="24"/>
        <v>0</v>
      </c>
      <c r="I22" s="107" t="str">
        <f t="shared" si="25"/>
        <v>OK</v>
      </c>
      <c r="J22" s="200"/>
      <c r="K22" s="200">
        <f t="shared" si="14"/>
        <v>0</v>
      </c>
      <c r="L22" s="107" t="str">
        <f t="shared" si="15"/>
        <v>OK</v>
      </c>
      <c r="M22" s="200"/>
      <c r="N22" s="200">
        <f t="shared" si="16"/>
        <v>0</v>
      </c>
      <c r="O22" s="107" t="str">
        <f t="shared" si="17"/>
        <v>OK</v>
      </c>
      <c r="P22" s="200"/>
      <c r="Q22" s="200">
        <f t="shared" si="18"/>
        <v>0</v>
      </c>
      <c r="R22" s="107" t="str">
        <f t="shared" si="19"/>
        <v>OK</v>
      </c>
      <c r="S22" s="200"/>
      <c r="T22" s="200">
        <f t="shared" si="20"/>
        <v>0</v>
      </c>
      <c r="U22" s="107" t="str">
        <f t="shared" si="21"/>
        <v>OK</v>
      </c>
      <c r="V22" s="200"/>
      <c r="W22" s="200">
        <f t="shared" si="22"/>
        <v>0</v>
      </c>
      <c r="X22" s="107" t="str">
        <f t="shared" si="23"/>
        <v>OK</v>
      </c>
    </row>
    <row r="23" spans="1:24" ht="15" x14ac:dyDescent="0.25">
      <c r="A23" s="110"/>
      <c r="B23" s="111"/>
      <c r="C23" s="110"/>
      <c r="D23" s="112"/>
      <c r="E23" s="200"/>
      <c r="F23" s="200">
        <f t="shared" si="11"/>
        <v>0</v>
      </c>
      <c r="G23" s="200"/>
      <c r="H23" s="200">
        <f t="shared" si="24"/>
        <v>0</v>
      </c>
      <c r="I23" s="107" t="str">
        <f t="shared" si="25"/>
        <v>OK</v>
      </c>
      <c r="J23" s="200"/>
      <c r="K23" s="200">
        <f t="shared" si="14"/>
        <v>0</v>
      </c>
      <c r="L23" s="107" t="str">
        <f t="shared" si="15"/>
        <v>OK</v>
      </c>
      <c r="M23" s="200"/>
      <c r="N23" s="200">
        <f t="shared" si="16"/>
        <v>0</v>
      </c>
      <c r="O23" s="107" t="str">
        <f t="shared" si="17"/>
        <v>OK</v>
      </c>
      <c r="P23" s="200"/>
      <c r="Q23" s="200">
        <f t="shared" si="18"/>
        <v>0</v>
      </c>
      <c r="R23" s="107" t="str">
        <f t="shared" si="19"/>
        <v>OK</v>
      </c>
      <c r="S23" s="200"/>
      <c r="T23" s="200">
        <f t="shared" si="20"/>
        <v>0</v>
      </c>
      <c r="U23" s="107" t="str">
        <f t="shared" si="21"/>
        <v>OK</v>
      </c>
      <c r="V23" s="200"/>
      <c r="W23" s="200">
        <f t="shared" si="22"/>
        <v>0</v>
      </c>
      <c r="X23" s="107" t="str">
        <f t="shared" si="23"/>
        <v>OK</v>
      </c>
    </row>
    <row r="24" spans="1:24" ht="15" x14ac:dyDescent="0.25">
      <c r="A24" s="110"/>
      <c r="B24" s="111"/>
      <c r="C24" s="110"/>
      <c r="D24" s="112"/>
      <c r="E24" s="200"/>
      <c r="F24" s="200">
        <f t="shared" si="11"/>
        <v>0</v>
      </c>
      <c r="G24" s="200"/>
      <c r="H24" s="200">
        <f t="shared" si="24"/>
        <v>0</v>
      </c>
      <c r="I24" s="107" t="str">
        <f t="shared" si="25"/>
        <v>OK</v>
      </c>
      <c r="J24" s="200"/>
      <c r="K24" s="200">
        <f t="shared" si="14"/>
        <v>0</v>
      </c>
      <c r="L24" s="107" t="str">
        <f t="shared" si="15"/>
        <v>OK</v>
      </c>
      <c r="M24" s="200"/>
      <c r="N24" s="200">
        <f t="shared" si="16"/>
        <v>0</v>
      </c>
      <c r="O24" s="107" t="str">
        <f t="shared" si="17"/>
        <v>OK</v>
      </c>
      <c r="P24" s="200"/>
      <c r="Q24" s="200">
        <f t="shared" si="18"/>
        <v>0</v>
      </c>
      <c r="R24" s="107" t="str">
        <f t="shared" si="19"/>
        <v>OK</v>
      </c>
      <c r="S24" s="200"/>
      <c r="T24" s="200">
        <f t="shared" si="20"/>
        <v>0</v>
      </c>
      <c r="U24" s="107" t="str">
        <f t="shared" si="21"/>
        <v>OK</v>
      </c>
      <c r="V24" s="200"/>
      <c r="W24" s="200">
        <f t="shared" si="22"/>
        <v>0</v>
      </c>
      <c r="X24" s="107" t="str">
        <f t="shared" si="23"/>
        <v>OK</v>
      </c>
    </row>
    <row r="25" spans="1:24" ht="15" x14ac:dyDescent="0.25">
      <c r="A25" s="110"/>
      <c r="B25" s="111"/>
      <c r="C25" s="110"/>
      <c r="D25" s="112"/>
      <c r="E25" s="200"/>
      <c r="F25" s="200">
        <f t="shared" si="11"/>
        <v>0</v>
      </c>
      <c r="G25" s="200"/>
      <c r="H25" s="200">
        <f t="shared" si="24"/>
        <v>0</v>
      </c>
      <c r="I25" s="107" t="str">
        <f t="shared" si="25"/>
        <v>OK</v>
      </c>
      <c r="J25" s="200"/>
      <c r="K25" s="200">
        <f t="shared" si="14"/>
        <v>0</v>
      </c>
      <c r="L25" s="107" t="str">
        <f t="shared" si="15"/>
        <v>OK</v>
      </c>
      <c r="M25" s="200"/>
      <c r="N25" s="200">
        <f t="shared" si="16"/>
        <v>0</v>
      </c>
      <c r="O25" s="107" t="str">
        <f t="shared" si="17"/>
        <v>OK</v>
      </c>
      <c r="P25" s="200"/>
      <c r="Q25" s="200">
        <f t="shared" si="18"/>
        <v>0</v>
      </c>
      <c r="R25" s="107" t="str">
        <f t="shared" si="19"/>
        <v>OK</v>
      </c>
      <c r="S25" s="200"/>
      <c r="T25" s="200">
        <f t="shared" si="20"/>
        <v>0</v>
      </c>
      <c r="U25" s="107" t="str">
        <f t="shared" si="21"/>
        <v>OK</v>
      </c>
      <c r="V25" s="200"/>
      <c r="W25" s="200">
        <f t="shared" si="22"/>
        <v>0</v>
      </c>
      <c r="X25" s="107" t="str">
        <f t="shared" si="23"/>
        <v>OK</v>
      </c>
    </row>
    <row r="26" spans="1:24" ht="15" x14ac:dyDescent="0.25">
      <c r="A26" s="110"/>
      <c r="B26" s="111"/>
      <c r="C26" s="110"/>
      <c r="D26" s="112"/>
      <c r="E26" s="200"/>
      <c r="F26" s="200">
        <f t="shared" si="11"/>
        <v>0</v>
      </c>
      <c r="G26" s="200"/>
      <c r="H26" s="200">
        <f t="shared" si="24"/>
        <v>0</v>
      </c>
      <c r="I26" s="107" t="str">
        <f t="shared" si="25"/>
        <v>OK</v>
      </c>
      <c r="J26" s="200"/>
      <c r="K26" s="200">
        <f t="shared" si="14"/>
        <v>0</v>
      </c>
      <c r="L26" s="107" t="str">
        <f t="shared" si="15"/>
        <v>OK</v>
      </c>
      <c r="M26" s="200"/>
      <c r="N26" s="200">
        <f t="shared" si="16"/>
        <v>0</v>
      </c>
      <c r="O26" s="107" t="str">
        <f t="shared" si="17"/>
        <v>OK</v>
      </c>
      <c r="P26" s="200"/>
      <c r="Q26" s="200">
        <f t="shared" si="18"/>
        <v>0</v>
      </c>
      <c r="R26" s="107" t="str">
        <f t="shared" si="19"/>
        <v>OK</v>
      </c>
      <c r="S26" s="200"/>
      <c r="T26" s="200">
        <f t="shared" si="20"/>
        <v>0</v>
      </c>
      <c r="U26" s="107" t="str">
        <f t="shared" si="21"/>
        <v>OK</v>
      </c>
      <c r="V26" s="200"/>
      <c r="W26" s="200">
        <f t="shared" si="22"/>
        <v>0</v>
      </c>
      <c r="X26" s="107" t="str">
        <f t="shared" si="23"/>
        <v>OK</v>
      </c>
    </row>
    <row r="27" spans="1:24" ht="15" x14ac:dyDescent="0.25">
      <c r="A27" s="110"/>
      <c r="B27" s="111"/>
      <c r="C27" s="110"/>
      <c r="D27" s="112"/>
      <c r="E27" s="200"/>
      <c r="F27" s="200">
        <f t="shared" si="11"/>
        <v>0</v>
      </c>
      <c r="G27" s="200"/>
      <c r="H27" s="200">
        <f t="shared" si="24"/>
        <v>0</v>
      </c>
      <c r="I27" s="107" t="str">
        <f t="shared" si="25"/>
        <v>OK</v>
      </c>
      <c r="J27" s="200"/>
      <c r="K27" s="200">
        <f t="shared" si="14"/>
        <v>0</v>
      </c>
      <c r="L27" s="107" t="str">
        <f t="shared" si="15"/>
        <v>OK</v>
      </c>
      <c r="M27" s="200"/>
      <c r="N27" s="200">
        <f t="shared" si="16"/>
        <v>0</v>
      </c>
      <c r="O27" s="107" t="str">
        <f t="shared" si="17"/>
        <v>OK</v>
      </c>
      <c r="P27" s="200"/>
      <c r="Q27" s="200">
        <f t="shared" si="18"/>
        <v>0</v>
      </c>
      <c r="R27" s="107" t="str">
        <f t="shared" si="19"/>
        <v>OK</v>
      </c>
      <c r="S27" s="200"/>
      <c r="T27" s="200">
        <f t="shared" si="20"/>
        <v>0</v>
      </c>
      <c r="U27" s="107" t="str">
        <f t="shared" si="21"/>
        <v>OK</v>
      </c>
      <c r="V27" s="200"/>
      <c r="W27" s="200">
        <f t="shared" si="22"/>
        <v>0</v>
      </c>
      <c r="X27" s="107" t="str">
        <f t="shared" si="23"/>
        <v>OK</v>
      </c>
    </row>
    <row r="28" spans="1:24" ht="15" x14ac:dyDescent="0.25">
      <c r="A28" s="110"/>
      <c r="B28" s="111"/>
      <c r="C28" s="110"/>
      <c r="D28" s="112"/>
      <c r="E28" s="200"/>
      <c r="F28" s="200">
        <f t="shared" si="11"/>
        <v>0</v>
      </c>
      <c r="G28" s="200"/>
      <c r="H28" s="200">
        <f t="shared" si="24"/>
        <v>0</v>
      </c>
      <c r="I28" s="107" t="str">
        <f t="shared" si="25"/>
        <v>OK</v>
      </c>
      <c r="J28" s="200"/>
      <c r="K28" s="200">
        <f t="shared" si="14"/>
        <v>0</v>
      </c>
      <c r="L28" s="107" t="str">
        <f t="shared" si="15"/>
        <v>OK</v>
      </c>
      <c r="M28" s="200"/>
      <c r="N28" s="200">
        <f t="shared" si="16"/>
        <v>0</v>
      </c>
      <c r="O28" s="107" t="str">
        <f t="shared" si="17"/>
        <v>OK</v>
      </c>
      <c r="P28" s="200"/>
      <c r="Q28" s="200">
        <f t="shared" si="18"/>
        <v>0</v>
      </c>
      <c r="R28" s="107" t="str">
        <f t="shared" si="19"/>
        <v>OK</v>
      </c>
      <c r="S28" s="200"/>
      <c r="T28" s="200">
        <f t="shared" si="20"/>
        <v>0</v>
      </c>
      <c r="U28" s="107" t="str">
        <f t="shared" si="21"/>
        <v>OK</v>
      </c>
      <c r="V28" s="200"/>
      <c r="W28" s="200">
        <f t="shared" si="22"/>
        <v>0</v>
      </c>
      <c r="X28" s="107" t="str">
        <f t="shared" si="23"/>
        <v>OK</v>
      </c>
    </row>
    <row r="29" spans="1:24" ht="15" x14ac:dyDescent="0.25">
      <c r="A29" s="110"/>
      <c r="B29" s="111"/>
      <c r="C29" s="110"/>
      <c r="D29" s="112"/>
      <c r="E29" s="200"/>
      <c r="F29" s="200">
        <f t="shared" si="11"/>
        <v>0</v>
      </c>
      <c r="G29" s="200"/>
      <c r="H29" s="200">
        <f t="shared" si="24"/>
        <v>0</v>
      </c>
      <c r="I29" s="107" t="str">
        <f t="shared" si="25"/>
        <v>OK</v>
      </c>
      <c r="J29" s="200"/>
      <c r="K29" s="200">
        <f t="shared" si="14"/>
        <v>0</v>
      </c>
      <c r="L29" s="107" t="str">
        <f t="shared" si="15"/>
        <v>OK</v>
      </c>
      <c r="M29" s="200"/>
      <c r="N29" s="200">
        <f t="shared" si="16"/>
        <v>0</v>
      </c>
      <c r="O29" s="107" t="str">
        <f t="shared" si="17"/>
        <v>OK</v>
      </c>
      <c r="P29" s="200"/>
      <c r="Q29" s="200">
        <f t="shared" si="18"/>
        <v>0</v>
      </c>
      <c r="R29" s="107" t="str">
        <f t="shared" si="19"/>
        <v>OK</v>
      </c>
      <c r="S29" s="200"/>
      <c r="T29" s="200">
        <f t="shared" si="20"/>
        <v>0</v>
      </c>
      <c r="U29" s="107" t="str">
        <f t="shared" si="21"/>
        <v>OK</v>
      </c>
      <c r="V29" s="200"/>
      <c r="W29" s="200">
        <f t="shared" si="22"/>
        <v>0</v>
      </c>
      <c r="X29" s="107" t="str">
        <f t="shared" si="23"/>
        <v>OK</v>
      </c>
    </row>
    <row r="30" spans="1:24" ht="15" x14ac:dyDescent="0.25">
      <c r="A30" s="110"/>
      <c r="B30" s="111"/>
      <c r="C30" s="110"/>
      <c r="D30" s="112"/>
      <c r="E30" s="200"/>
      <c r="F30" s="200">
        <f t="shared" si="11"/>
        <v>0</v>
      </c>
      <c r="G30" s="200"/>
      <c r="H30" s="200">
        <f t="shared" si="24"/>
        <v>0</v>
      </c>
      <c r="I30" s="107" t="str">
        <f t="shared" si="25"/>
        <v>OK</v>
      </c>
      <c r="J30" s="200"/>
      <c r="K30" s="200">
        <f t="shared" si="14"/>
        <v>0</v>
      </c>
      <c r="L30" s="107" t="str">
        <f t="shared" si="15"/>
        <v>OK</v>
      </c>
      <c r="M30" s="200"/>
      <c r="N30" s="200">
        <f t="shared" si="16"/>
        <v>0</v>
      </c>
      <c r="O30" s="107" t="str">
        <f t="shared" si="17"/>
        <v>OK</v>
      </c>
      <c r="P30" s="200"/>
      <c r="Q30" s="200">
        <f t="shared" si="18"/>
        <v>0</v>
      </c>
      <c r="R30" s="107" t="str">
        <f t="shared" si="19"/>
        <v>OK</v>
      </c>
      <c r="S30" s="200"/>
      <c r="T30" s="200">
        <f t="shared" si="20"/>
        <v>0</v>
      </c>
      <c r="U30" s="107" t="str">
        <f t="shared" si="21"/>
        <v>OK</v>
      </c>
      <c r="V30" s="200"/>
      <c r="W30" s="200">
        <f t="shared" si="22"/>
        <v>0</v>
      </c>
      <c r="X30" s="107" t="str">
        <f t="shared" si="23"/>
        <v>OK</v>
      </c>
    </row>
    <row r="31" spans="1:24" ht="15" x14ac:dyDescent="0.25">
      <c r="A31" s="110"/>
      <c r="B31" s="111"/>
      <c r="C31" s="110"/>
      <c r="D31" s="112"/>
      <c r="E31" s="200"/>
      <c r="F31" s="200">
        <f t="shared" si="11"/>
        <v>0</v>
      </c>
      <c r="G31" s="200"/>
      <c r="H31" s="200">
        <f t="shared" si="24"/>
        <v>0</v>
      </c>
      <c r="I31" s="107" t="str">
        <f t="shared" si="25"/>
        <v>OK</v>
      </c>
      <c r="J31" s="200"/>
      <c r="K31" s="200">
        <f t="shared" si="14"/>
        <v>0</v>
      </c>
      <c r="L31" s="107" t="str">
        <f t="shared" si="15"/>
        <v>OK</v>
      </c>
      <c r="M31" s="200"/>
      <c r="N31" s="200">
        <f t="shared" si="16"/>
        <v>0</v>
      </c>
      <c r="O31" s="107" t="str">
        <f t="shared" si="17"/>
        <v>OK</v>
      </c>
      <c r="P31" s="200"/>
      <c r="Q31" s="200">
        <f t="shared" si="18"/>
        <v>0</v>
      </c>
      <c r="R31" s="107" t="str">
        <f t="shared" si="19"/>
        <v>OK</v>
      </c>
      <c r="S31" s="200"/>
      <c r="T31" s="200">
        <f t="shared" si="20"/>
        <v>0</v>
      </c>
      <c r="U31" s="107" t="str">
        <f t="shared" si="21"/>
        <v>OK</v>
      </c>
      <c r="V31" s="200"/>
      <c r="W31" s="200">
        <f t="shared" si="22"/>
        <v>0</v>
      </c>
      <c r="X31" s="107" t="str">
        <f t="shared" si="23"/>
        <v>OK</v>
      </c>
    </row>
    <row r="32" spans="1:24" ht="15" x14ac:dyDescent="0.25">
      <c r="A32" s="110"/>
      <c r="B32" s="111"/>
      <c r="C32" s="110"/>
      <c r="D32" s="112"/>
      <c r="E32" s="200"/>
      <c r="F32" s="200">
        <f t="shared" si="11"/>
        <v>0</v>
      </c>
      <c r="G32" s="200"/>
      <c r="H32" s="200">
        <f t="shared" si="24"/>
        <v>0</v>
      </c>
      <c r="I32" s="107" t="str">
        <f t="shared" si="25"/>
        <v>OK</v>
      </c>
      <c r="J32" s="200"/>
      <c r="K32" s="200">
        <f t="shared" si="14"/>
        <v>0</v>
      </c>
      <c r="L32" s="107" t="str">
        <f t="shared" si="15"/>
        <v>OK</v>
      </c>
      <c r="M32" s="200"/>
      <c r="N32" s="200">
        <f t="shared" si="16"/>
        <v>0</v>
      </c>
      <c r="O32" s="107" t="str">
        <f t="shared" si="17"/>
        <v>OK</v>
      </c>
      <c r="P32" s="200"/>
      <c r="Q32" s="200">
        <f t="shared" si="18"/>
        <v>0</v>
      </c>
      <c r="R32" s="107" t="str">
        <f t="shared" si="19"/>
        <v>OK</v>
      </c>
      <c r="S32" s="200"/>
      <c r="T32" s="200">
        <f t="shared" si="20"/>
        <v>0</v>
      </c>
      <c r="U32" s="107" t="str">
        <f t="shared" si="21"/>
        <v>OK</v>
      </c>
      <c r="V32" s="200"/>
      <c r="W32" s="200">
        <f t="shared" si="22"/>
        <v>0</v>
      </c>
      <c r="X32" s="107" t="str">
        <f t="shared" si="23"/>
        <v>OK</v>
      </c>
    </row>
    <row r="33" spans="1:24" ht="15" x14ac:dyDescent="0.25">
      <c r="A33" s="110"/>
      <c r="B33" s="111"/>
      <c r="C33" s="110"/>
      <c r="D33" s="112"/>
      <c r="E33" s="200"/>
      <c r="F33" s="200">
        <f t="shared" si="11"/>
        <v>0</v>
      </c>
      <c r="G33" s="200"/>
      <c r="H33" s="200">
        <f t="shared" si="24"/>
        <v>0</v>
      </c>
      <c r="I33" s="107" t="str">
        <f t="shared" si="25"/>
        <v>OK</v>
      </c>
      <c r="J33" s="200"/>
      <c r="K33" s="200">
        <f t="shared" si="14"/>
        <v>0</v>
      </c>
      <c r="L33" s="107" t="str">
        <f t="shared" si="15"/>
        <v>OK</v>
      </c>
      <c r="M33" s="200"/>
      <c r="N33" s="200">
        <f t="shared" si="16"/>
        <v>0</v>
      </c>
      <c r="O33" s="107" t="str">
        <f t="shared" si="17"/>
        <v>OK</v>
      </c>
      <c r="P33" s="200"/>
      <c r="Q33" s="200">
        <f t="shared" si="18"/>
        <v>0</v>
      </c>
      <c r="R33" s="107" t="str">
        <f t="shared" si="19"/>
        <v>OK</v>
      </c>
      <c r="S33" s="200"/>
      <c r="T33" s="200">
        <f t="shared" si="20"/>
        <v>0</v>
      </c>
      <c r="U33" s="107" t="str">
        <f t="shared" si="21"/>
        <v>OK</v>
      </c>
      <c r="V33" s="200"/>
      <c r="W33" s="200">
        <f t="shared" si="22"/>
        <v>0</v>
      </c>
      <c r="X33" s="107" t="str">
        <f t="shared" si="23"/>
        <v>OK</v>
      </c>
    </row>
    <row r="34" spans="1:24" ht="15" x14ac:dyDescent="0.25">
      <c r="A34" s="110"/>
      <c r="B34" s="111"/>
      <c r="C34" s="110"/>
      <c r="D34" s="112"/>
      <c r="E34" s="200"/>
      <c r="F34" s="200">
        <f t="shared" si="11"/>
        <v>0</v>
      </c>
      <c r="G34" s="200"/>
      <c r="H34" s="200">
        <f t="shared" si="24"/>
        <v>0</v>
      </c>
      <c r="I34" s="107" t="str">
        <f t="shared" si="25"/>
        <v>OK</v>
      </c>
      <c r="J34" s="200"/>
      <c r="K34" s="200">
        <f t="shared" si="14"/>
        <v>0</v>
      </c>
      <c r="L34" s="107" t="str">
        <f t="shared" si="15"/>
        <v>OK</v>
      </c>
      <c r="M34" s="200"/>
      <c r="N34" s="200">
        <f t="shared" si="16"/>
        <v>0</v>
      </c>
      <c r="O34" s="107" t="str">
        <f t="shared" si="17"/>
        <v>OK</v>
      </c>
      <c r="P34" s="200"/>
      <c r="Q34" s="200">
        <f t="shared" si="18"/>
        <v>0</v>
      </c>
      <c r="R34" s="107" t="str">
        <f t="shared" si="19"/>
        <v>OK</v>
      </c>
      <c r="S34" s="200"/>
      <c r="T34" s="200">
        <f t="shared" si="20"/>
        <v>0</v>
      </c>
      <c r="U34" s="107" t="str">
        <f t="shared" si="21"/>
        <v>OK</v>
      </c>
      <c r="V34" s="200"/>
      <c r="W34" s="200">
        <f t="shared" si="22"/>
        <v>0</v>
      </c>
      <c r="X34" s="107" t="str">
        <f t="shared" si="23"/>
        <v>OK</v>
      </c>
    </row>
    <row r="35" spans="1:24" ht="15" x14ac:dyDescent="0.25">
      <c r="A35" s="110"/>
      <c r="B35" s="111"/>
      <c r="C35" s="110"/>
      <c r="D35" s="112"/>
      <c r="E35" s="200"/>
      <c r="F35" s="200">
        <f t="shared" si="11"/>
        <v>0</v>
      </c>
      <c r="G35" s="200"/>
      <c r="H35" s="200">
        <f t="shared" si="24"/>
        <v>0</v>
      </c>
      <c r="I35" s="107" t="str">
        <f t="shared" si="25"/>
        <v>OK</v>
      </c>
      <c r="J35" s="200"/>
      <c r="K35" s="200">
        <f t="shared" si="14"/>
        <v>0</v>
      </c>
      <c r="L35" s="107" t="str">
        <f t="shared" si="15"/>
        <v>OK</v>
      </c>
      <c r="M35" s="200"/>
      <c r="N35" s="200">
        <f t="shared" si="16"/>
        <v>0</v>
      </c>
      <c r="O35" s="107" t="str">
        <f t="shared" si="17"/>
        <v>OK</v>
      </c>
      <c r="P35" s="200"/>
      <c r="Q35" s="200">
        <f t="shared" si="18"/>
        <v>0</v>
      </c>
      <c r="R35" s="107" t="str">
        <f t="shared" si="19"/>
        <v>OK</v>
      </c>
      <c r="S35" s="200"/>
      <c r="T35" s="200">
        <f t="shared" si="20"/>
        <v>0</v>
      </c>
      <c r="U35" s="107" t="str">
        <f t="shared" si="21"/>
        <v>OK</v>
      </c>
      <c r="V35" s="200"/>
      <c r="W35" s="200">
        <f t="shared" si="22"/>
        <v>0</v>
      </c>
      <c r="X35" s="107" t="str">
        <f t="shared" si="23"/>
        <v>OK</v>
      </c>
    </row>
    <row r="36" spans="1:24" ht="15" x14ac:dyDescent="0.25">
      <c r="A36" s="110"/>
      <c r="B36" s="111"/>
      <c r="C36" s="110"/>
      <c r="D36" s="112"/>
      <c r="E36" s="200"/>
      <c r="F36" s="200">
        <f t="shared" si="11"/>
        <v>0</v>
      </c>
      <c r="G36" s="200"/>
      <c r="H36" s="200">
        <f t="shared" si="24"/>
        <v>0</v>
      </c>
      <c r="I36" s="107" t="str">
        <f t="shared" si="25"/>
        <v>OK</v>
      </c>
      <c r="J36" s="200"/>
      <c r="K36" s="200">
        <f t="shared" si="14"/>
        <v>0</v>
      </c>
      <c r="L36" s="107" t="str">
        <f t="shared" si="15"/>
        <v>OK</v>
      </c>
      <c r="M36" s="200"/>
      <c r="N36" s="200">
        <f t="shared" si="16"/>
        <v>0</v>
      </c>
      <c r="O36" s="107" t="str">
        <f t="shared" si="17"/>
        <v>OK</v>
      </c>
      <c r="P36" s="200"/>
      <c r="Q36" s="200">
        <f t="shared" si="18"/>
        <v>0</v>
      </c>
      <c r="R36" s="107" t="str">
        <f t="shared" si="19"/>
        <v>OK</v>
      </c>
      <c r="S36" s="200"/>
      <c r="T36" s="200">
        <f t="shared" si="20"/>
        <v>0</v>
      </c>
      <c r="U36" s="107" t="str">
        <f t="shared" si="21"/>
        <v>OK</v>
      </c>
      <c r="V36" s="200"/>
      <c r="W36" s="200">
        <f t="shared" si="22"/>
        <v>0</v>
      </c>
      <c r="X36" s="107" t="str">
        <f t="shared" si="23"/>
        <v>OK</v>
      </c>
    </row>
    <row r="37" spans="1:24" ht="15" x14ac:dyDescent="0.25">
      <c r="A37" s="110"/>
      <c r="B37" s="111"/>
      <c r="C37" s="110"/>
      <c r="D37" s="112"/>
      <c r="E37" s="200"/>
      <c r="F37" s="200">
        <f t="shared" si="11"/>
        <v>0</v>
      </c>
      <c r="G37" s="200"/>
      <c r="H37" s="200">
        <f t="shared" si="24"/>
        <v>0</v>
      </c>
      <c r="I37" s="107" t="str">
        <f t="shared" si="25"/>
        <v>OK</v>
      </c>
      <c r="J37" s="200"/>
      <c r="K37" s="200">
        <f t="shared" si="14"/>
        <v>0</v>
      </c>
      <c r="L37" s="107" t="str">
        <f t="shared" si="15"/>
        <v>OK</v>
      </c>
      <c r="M37" s="200"/>
      <c r="N37" s="200">
        <f t="shared" si="16"/>
        <v>0</v>
      </c>
      <c r="O37" s="107" t="str">
        <f t="shared" si="17"/>
        <v>OK</v>
      </c>
      <c r="P37" s="200"/>
      <c r="Q37" s="200">
        <f t="shared" si="18"/>
        <v>0</v>
      </c>
      <c r="R37" s="107" t="str">
        <f t="shared" si="19"/>
        <v>OK</v>
      </c>
      <c r="S37" s="200"/>
      <c r="T37" s="200">
        <f t="shared" si="20"/>
        <v>0</v>
      </c>
      <c r="U37" s="107" t="str">
        <f t="shared" si="21"/>
        <v>OK</v>
      </c>
      <c r="V37" s="200"/>
      <c r="W37" s="200">
        <f t="shared" si="22"/>
        <v>0</v>
      </c>
      <c r="X37" s="107" t="str">
        <f t="shared" si="23"/>
        <v>OK</v>
      </c>
    </row>
    <row r="38" spans="1:24" ht="15" x14ac:dyDescent="0.25">
      <c r="A38" s="110"/>
      <c r="B38" s="111"/>
      <c r="C38" s="110"/>
      <c r="D38" s="112"/>
      <c r="E38" s="200"/>
      <c r="F38" s="200">
        <f t="shared" si="11"/>
        <v>0</v>
      </c>
      <c r="G38" s="200"/>
      <c r="H38" s="200">
        <f t="shared" si="24"/>
        <v>0</v>
      </c>
      <c r="I38" s="107" t="str">
        <f t="shared" si="25"/>
        <v>OK</v>
      </c>
      <c r="J38" s="200"/>
      <c r="K38" s="200">
        <f t="shared" si="14"/>
        <v>0</v>
      </c>
      <c r="L38" s="107" t="str">
        <f t="shared" si="15"/>
        <v>OK</v>
      </c>
      <c r="M38" s="200"/>
      <c r="N38" s="200">
        <f t="shared" si="16"/>
        <v>0</v>
      </c>
      <c r="O38" s="107" t="str">
        <f t="shared" si="17"/>
        <v>OK</v>
      </c>
      <c r="P38" s="200"/>
      <c r="Q38" s="200">
        <f t="shared" si="18"/>
        <v>0</v>
      </c>
      <c r="R38" s="107" t="str">
        <f t="shared" si="19"/>
        <v>OK</v>
      </c>
      <c r="S38" s="200"/>
      <c r="T38" s="200">
        <f t="shared" si="20"/>
        <v>0</v>
      </c>
      <c r="U38" s="107" t="str">
        <f t="shared" si="21"/>
        <v>OK</v>
      </c>
      <c r="V38" s="200"/>
      <c r="W38" s="200">
        <f t="shared" si="22"/>
        <v>0</v>
      </c>
      <c r="X38" s="107" t="str">
        <f t="shared" si="23"/>
        <v>OK</v>
      </c>
    </row>
    <row r="39" spans="1:24" ht="15" x14ac:dyDescent="0.25">
      <c r="A39" s="110"/>
      <c r="B39" s="111"/>
      <c r="C39" s="110"/>
      <c r="D39" s="112"/>
      <c r="E39" s="200"/>
      <c r="F39" s="200">
        <f t="shared" si="11"/>
        <v>0</v>
      </c>
      <c r="G39" s="200"/>
      <c r="H39" s="200">
        <f t="shared" si="24"/>
        <v>0</v>
      </c>
      <c r="I39" s="107" t="str">
        <f t="shared" si="25"/>
        <v>OK</v>
      </c>
      <c r="J39" s="200"/>
      <c r="K39" s="200">
        <f t="shared" si="14"/>
        <v>0</v>
      </c>
      <c r="L39" s="107" t="str">
        <f t="shared" si="15"/>
        <v>OK</v>
      </c>
      <c r="M39" s="200"/>
      <c r="N39" s="200">
        <f t="shared" si="16"/>
        <v>0</v>
      </c>
      <c r="O39" s="107" t="str">
        <f t="shared" si="17"/>
        <v>OK</v>
      </c>
      <c r="P39" s="200"/>
      <c r="Q39" s="200">
        <f t="shared" si="18"/>
        <v>0</v>
      </c>
      <c r="R39" s="107" t="str">
        <f t="shared" si="19"/>
        <v>OK</v>
      </c>
      <c r="S39" s="200"/>
      <c r="T39" s="200">
        <f t="shared" si="20"/>
        <v>0</v>
      </c>
      <c r="U39" s="107" t="str">
        <f t="shared" si="21"/>
        <v>OK</v>
      </c>
      <c r="V39" s="200"/>
      <c r="W39" s="200">
        <f t="shared" si="22"/>
        <v>0</v>
      </c>
      <c r="X39" s="107" t="str">
        <f t="shared" si="23"/>
        <v>OK</v>
      </c>
    </row>
    <row r="40" spans="1:24" ht="15" x14ac:dyDescent="0.25">
      <c r="A40" s="110"/>
      <c r="B40" s="111"/>
      <c r="C40" s="110"/>
      <c r="D40" s="112"/>
      <c r="E40" s="200"/>
      <c r="F40" s="200">
        <f t="shared" si="11"/>
        <v>0</v>
      </c>
      <c r="G40" s="200"/>
      <c r="H40" s="200">
        <f t="shared" si="24"/>
        <v>0</v>
      </c>
      <c r="I40" s="107" t="str">
        <f t="shared" si="25"/>
        <v>OK</v>
      </c>
      <c r="J40" s="200"/>
      <c r="K40" s="200">
        <f t="shared" si="14"/>
        <v>0</v>
      </c>
      <c r="L40" s="107" t="str">
        <f t="shared" si="15"/>
        <v>OK</v>
      </c>
      <c r="M40" s="200"/>
      <c r="N40" s="200">
        <f t="shared" si="16"/>
        <v>0</v>
      </c>
      <c r="O40" s="107" t="str">
        <f t="shared" si="17"/>
        <v>OK</v>
      </c>
      <c r="P40" s="200"/>
      <c r="Q40" s="200">
        <f t="shared" si="18"/>
        <v>0</v>
      </c>
      <c r="R40" s="107" t="str">
        <f t="shared" si="19"/>
        <v>OK</v>
      </c>
      <c r="S40" s="200"/>
      <c r="T40" s="200">
        <f t="shared" si="20"/>
        <v>0</v>
      </c>
      <c r="U40" s="107" t="str">
        <f t="shared" si="21"/>
        <v>OK</v>
      </c>
      <c r="V40" s="200"/>
      <c r="W40" s="200">
        <f t="shared" si="22"/>
        <v>0</v>
      </c>
      <c r="X40" s="107" t="str">
        <f t="shared" si="23"/>
        <v>OK</v>
      </c>
    </row>
    <row r="41" spans="1:24" ht="15" x14ac:dyDescent="0.25">
      <c r="A41" s="110"/>
      <c r="B41" s="111"/>
      <c r="C41" s="110"/>
      <c r="D41" s="112"/>
      <c r="E41" s="200"/>
      <c r="F41" s="200">
        <f t="shared" si="11"/>
        <v>0</v>
      </c>
      <c r="G41" s="200"/>
      <c r="H41" s="200">
        <f t="shared" si="24"/>
        <v>0</v>
      </c>
      <c r="I41" s="107" t="str">
        <f t="shared" si="25"/>
        <v>OK</v>
      </c>
      <c r="J41" s="200"/>
      <c r="K41" s="200">
        <f t="shared" si="14"/>
        <v>0</v>
      </c>
      <c r="L41" s="107" t="str">
        <f t="shared" si="15"/>
        <v>OK</v>
      </c>
      <c r="M41" s="200"/>
      <c r="N41" s="200">
        <f t="shared" si="16"/>
        <v>0</v>
      </c>
      <c r="O41" s="107" t="str">
        <f t="shared" si="17"/>
        <v>OK</v>
      </c>
      <c r="P41" s="200"/>
      <c r="Q41" s="200">
        <f t="shared" si="18"/>
        <v>0</v>
      </c>
      <c r="R41" s="107" t="str">
        <f t="shared" si="19"/>
        <v>OK</v>
      </c>
      <c r="S41" s="200"/>
      <c r="T41" s="200">
        <f t="shared" si="20"/>
        <v>0</v>
      </c>
      <c r="U41" s="107" t="str">
        <f t="shared" si="21"/>
        <v>OK</v>
      </c>
      <c r="V41" s="200"/>
      <c r="W41" s="200">
        <f t="shared" si="22"/>
        <v>0</v>
      </c>
      <c r="X41" s="107" t="str">
        <f t="shared" si="23"/>
        <v>OK</v>
      </c>
    </row>
    <row r="42" spans="1:24" ht="15" x14ac:dyDescent="0.25">
      <c r="A42" s="110"/>
      <c r="B42" s="111"/>
      <c r="C42" s="110"/>
      <c r="D42" s="112"/>
      <c r="E42" s="200"/>
      <c r="F42" s="200">
        <f t="shared" si="11"/>
        <v>0</v>
      </c>
      <c r="G42" s="200"/>
      <c r="H42" s="200">
        <f t="shared" si="24"/>
        <v>0</v>
      </c>
      <c r="I42" s="107" t="str">
        <f t="shared" si="25"/>
        <v>OK</v>
      </c>
      <c r="J42" s="200"/>
      <c r="K42" s="200">
        <f t="shared" si="14"/>
        <v>0</v>
      </c>
      <c r="L42" s="107" t="str">
        <f t="shared" si="15"/>
        <v>OK</v>
      </c>
      <c r="M42" s="200"/>
      <c r="N42" s="200">
        <f t="shared" si="16"/>
        <v>0</v>
      </c>
      <c r="O42" s="107" t="str">
        <f t="shared" si="17"/>
        <v>OK</v>
      </c>
      <c r="P42" s="200"/>
      <c r="Q42" s="200">
        <f t="shared" si="18"/>
        <v>0</v>
      </c>
      <c r="R42" s="107" t="str">
        <f t="shared" si="19"/>
        <v>OK</v>
      </c>
      <c r="S42" s="200"/>
      <c r="T42" s="200">
        <f t="shared" si="20"/>
        <v>0</v>
      </c>
      <c r="U42" s="107" t="str">
        <f t="shared" si="21"/>
        <v>OK</v>
      </c>
      <c r="V42" s="200"/>
      <c r="W42" s="200">
        <f t="shared" si="22"/>
        <v>0</v>
      </c>
      <c r="X42" s="107" t="str">
        <f t="shared" si="23"/>
        <v>OK</v>
      </c>
    </row>
    <row r="43" spans="1:24" ht="15" x14ac:dyDescent="0.25">
      <c r="A43" s="110"/>
      <c r="B43" s="111"/>
      <c r="C43" s="110"/>
      <c r="D43" s="112"/>
      <c r="E43" s="200"/>
      <c r="F43" s="200">
        <f t="shared" si="11"/>
        <v>0</v>
      </c>
      <c r="G43" s="200"/>
      <c r="H43" s="200">
        <f t="shared" si="24"/>
        <v>0</v>
      </c>
      <c r="I43" s="107" t="str">
        <f t="shared" si="25"/>
        <v>OK</v>
      </c>
      <c r="J43" s="200"/>
      <c r="K43" s="200">
        <f t="shared" si="14"/>
        <v>0</v>
      </c>
      <c r="L43" s="107" t="str">
        <f t="shared" si="15"/>
        <v>OK</v>
      </c>
      <c r="M43" s="200"/>
      <c r="N43" s="200">
        <f t="shared" si="16"/>
        <v>0</v>
      </c>
      <c r="O43" s="107" t="str">
        <f t="shared" si="17"/>
        <v>OK</v>
      </c>
      <c r="P43" s="200"/>
      <c r="Q43" s="200">
        <f t="shared" si="18"/>
        <v>0</v>
      </c>
      <c r="R43" s="107" t="str">
        <f t="shared" si="19"/>
        <v>OK</v>
      </c>
      <c r="S43" s="200"/>
      <c r="T43" s="200">
        <f t="shared" si="20"/>
        <v>0</v>
      </c>
      <c r="U43" s="107" t="str">
        <f t="shared" si="21"/>
        <v>OK</v>
      </c>
      <c r="V43" s="200"/>
      <c r="W43" s="200">
        <f t="shared" si="22"/>
        <v>0</v>
      </c>
      <c r="X43" s="107" t="str">
        <f t="shared" si="23"/>
        <v>OK</v>
      </c>
    </row>
    <row r="44" spans="1:24" ht="15" x14ac:dyDescent="0.25">
      <c r="A44" s="110"/>
      <c r="B44" s="111"/>
      <c r="C44" s="110"/>
      <c r="D44" s="112"/>
      <c r="E44" s="200"/>
      <c r="F44" s="200">
        <f t="shared" si="11"/>
        <v>0</v>
      </c>
      <c r="G44" s="200"/>
      <c r="H44" s="200">
        <f t="shared" si="24"/>
        <v>0</v>
      </c>
      <c r="I44" s="107" t="str">
        <f t="shared" si="25"/>
        <v>OK</v>
      </c>
      <c r="J44" s="200"/>
      <c r="K44" s="200">
        <f t="shared" si="14"/>
        <v>0</v>
      </c>
      <c r="L44" s="107" t="str">
        <f t="shared" si="15"/>
        <v>OK</v>
      </c>
      <c r="M44" s="200"/>
      <c r="N44" s="200">
        <f t="shared" si="16"/>
        <v>0</v>
      </c>
      <c r="O44" s="107" t="str">
        <f t="shared" si="17"/>
        <v>OK</v>
      </c>
      <c r="P44" s="200"/>
      <c r="Q44" s="200">
        <f t="shared" si="18"/>
        <v>0</v>
      </c>
      <c r="R44" s="107" t="str">
        <f t="shared" si="19"/>
        <v>OK</v>
      </c>
      <c r="S44" s="200"/>
      <c r="T44" s="200">
        <f t="shared" si="20"/>
        <v>0</v>
      </c>
      <c r="U44" s="107" t="str">
        <f t="shared" si="21"/>
        <v>OK</v>
      </c>
      <c r="V44" s="200"/>
      <c r="W44" s="200">
        <f t="shared" si="22"/>
        <v>0</v>
      </c>
      <c r="X44" s="107" t="str">
        <f t="shared" si="23"/>
        <v>OK</v>
      </c>
    </row>
    <row r="45" spans="1:24" ht="15" x14ac:dyDescent="0.25">
      <c r="A45" s="110"/>
      <c r="B45" s="111"/>
      <c r="C45" s="110"/>
      <c r="D45" s="112"/>
      <c r="E45" s="200"/>
      <c r="F45" s="200">
        <f t="shared" si="11"/>
        <v>0</v>
      </c>
      <c r="G45" s="200"/>
      <c r="H45" s="200">
        <f t="shared" si="24"/>
        <v>0</v>
      </c>
      <c r="I45" s="107" t="str">
        <f t="shared" si="25"/>
        <v>OK</v>
      </c>
      <c r="J45" s="200"/>
      <c r="K45" s="200">
        <f t="shared" si="14"/>
        <v>0</v>
      </c>
      <c r="L45" s="107" t="str">
        <f t="shared" si="15"/>
        <v>OK</v>
      </c>
      <c r="M45" s="200"/>
      <c r="N45" s="200">
        <f t="shared" si="16"/>
        <v>0</v>
      </c>
      <c r="O45" s="107" t="str">
        <f t="shared" si="17"/>
        <v>OK</v>
      </c>
      <c r="P45" s="200"/>
      <c r="Q45" s="200">
        <f t="shared" si="18"/>
        <v>0</v>
      </c>
      <c r="R45" s="107" t="str">
        <f t="shared" si="19"/>
        <v>OK</v>
      </c>
      <c r="S45" s="200"/>
      <c r="T45" s="200">
        <f t="shared" si="20"/>
        <v>0</v>
      </c>
      <c r="U45" s="107" t="str">
        <f t="shared" si="21"/>
        <v>OK</v>
      </c>
      <c r="V45" s="200"/>
      <c r="W45" s="200">
        <f t="shared" si="22"/>
        <v>0</v>
      </c>
      <c r="X45" s="107" t="str">
        <f t="shared" si="23"/>
        <v>OK</v>
      </c>
    </row>
    <row r="46" spans="1:24" ht="15" x14ac:dyDescent="0.25">
      <c r="A46" s="110"/>
      <c r="B46" s="111"/>
      <c r="C46" s="110"/>
      <c r="D46" s="112"/>
      <c r="E46" s="200"/>
      <c r="F46" s="200">
        <f t="shared" si="11"/>
        <v>0</v>
      </c>
      <c r="G46" s="200"/>
      <c r="H46" s="200">
        <f t="shared" si="24"/>
        <v>0</v>
      </c>
      <c r="I46" s="107" t="str">
        <f t="shared" si="25"/>
        <v>OK</v>
      </c>
      <c r="J46" s="200"/>
      <c r="K46" s="200">
        <f t="shared" si="14"/>
        <v>0</v>
      </c>
      <c r="L46" s="107" t="str">
        <f t="shared" si="15"/>
        <v>OK</v>
      </c>
      <c r="M46" s="200"/>
      <c r="N46" s="200">
        <f t="shared" si="16"/>
        <v>0</v>
      </c>
      <c r="O46" s="107" t="str">
        <f t="shared" si="17"/>
        <v>OK</v>
      </c>
      <c r="P46" s="200"/>
      <c r="Q46" s="200">
        <f t="shared" si="18"/>
        <v>0</v>
      </c>
      <c r="R46" s="107" t="str">
        <f t="shared" si="19"/>
        <v>OK</v>
      </c>
      <c r="S46" s="200"/>
      <c r="T46" s="200">
        <f t="shared" si="20"/>
        <v>0</v>
      </c>
      <c r="U46" s="107" t="str">
        <f t="shared" si="21"/>
        <v>OK</v>
      </c>
      <c r="V46" s="200"/>
      <c r="W46" s="200">
        <f t="shared" si="22"/>
        <v>0</v>
      </c>
      <c r="X46" s="107" t="str">
        <f t="shared" si="23"/>
        <v>OK</v>
      </c>
    </row>
    <row r="47" spans="1:24" ht="15" x14ac:dyDescent="0.25">
      <c r="A47" s="110"/>
      <c r="B47" s="111"/>
      <c r="C47" s="110"/>
      <c r="D47" s="112"/>
      <c r="E47" s="200"/>
      <c r="F47" s="200">
        <f t="shared" si="11"/>
        <v>0</v>
      </c>
      <c r="G47" s="200"/>
      <c r="H47" s="200">
        <f t="shared" si="24"/>
        <v>0</v>
      </c>
      <c r="I47" s="107" t="str">
        <f t="shared" si="25"/>
        <v>OK</v>
      </c>
      <c r="J47" s="200"/>
      <c r="K47" s="200">
        <f t="shared" si="14"/>
        <v>0</v>
      </c>
      <c r="L47" s="107" t="str">
        <f t="shared" si="15"/>
        <v>OK</v>
      </c>
      <c r="M47" s="200"/>
      <c r="N47" s="200">
        <f t="shared" si="16"/>
        <v>0</v>
      </c>
      <c r="O47" s="107" t="str">
        <f t="shared" si="17"/>
        <v>OK</v>
      </c>
      <c r="P47" s="200"/>
      <c r="Q47" s="200">
        <f t="shared" si="18"/>
        <v>0</v>
      </c>
      <c r="R47" s="107" t="str">
        <f t="shared" si="19"/>
        <v>OK</v>
      </c>
      <c r="S47" s="200"/>
      <c r="T47" s="200">
        <f t="shared" si="20"/>
        <v>0</v>
      </c>
      <c r="U47" s="107" t="str">
        <f t="shared" si="21"/>
        <v>OK</v>
      </c>
      <c r="V47" s="200"/>
      <c r="W47" s="200">
        <f t="shared" si="22"/>
        <v>0</v>
      </c>
      <c r="X47" s="107" t="str">
        <f t="shared" si="23"/>
        <v>OK</v>
      </c>
    </row>
    <row r="48" spans="1:24" ht="15" x14ac:dyDescent="0.25">
      <c r="A48" s="110"/>
      <c r="B48" s="111"/>
      <c r="C48" s="110"/>
      <c r="D48" s="112"/>
      <c r="E48" s="200"/>
      <c r="F48" s="200">
        <f t="shared" si="11"/>
        <v>0</v>
      </c>
      <c r="G48" s="200"/>
      <c r="H48" s="200">
        <f t="shared" si="24"/>
        <v>0</v>
      </c>
      <c r="I48" s="107" t="str">
        <f t="shared" si="25"/>
        <v>OK</v>
      </c>
      <c r="J48" s="200"/>
      <c r="K48" s="200">
        <f t="shared" si="14"/>
        <v>0</v>
      </c>
      <c r="L48" s="107" t="str">
        <f t="shared" si="15"/>
        <v>OK</v>
      </c>
      <c r="M48" s="200"/>
      <c r="N48" s="200">
        <f t="shared" si="16"/>
        <v>0</v>
      </c>
      <c r="O48" s="107" t="str">
        <f t="shared" si="17"/>
        <v>OK</v>
      </c>
      <c r="P48" s="200"/>
      <c r="Q48" s="200">
        <f t="shared" si="18"/>
        <v>0</v>
      </c>
      <c r="R48" s="107" t="str">
        <f t="shared" si="19"/>
        <v>OK</v>
      </c>
      <c r="S48" s="200"/>
      <c r="T48" s="200">
        <f t="shared" si="20"/>
        <v>0</v>
      </c>
      <c r="U48" s="107" t="str">
        <f t="shared" si="21"/>
        <v>OK</v>
      </c>
      <c r="V48" s="200"/>
      <c r="W48" s="200">
        <f t="shared" si="22"/>
        <v>0</v>
      </c>
      <c r="X48" s="107" t="str">
        <f t="shared" si="23"/>
        <v>OK</v>
      </c>
    </row>
    <row r="49" spans="1:24" ht="15" x14ac:dyDescent="0.25">
      <c r="A49" s="110"/>
      <c r="B49" s="111"/>
      <c r="C49" s="110"/>
      <c r="D49" s="112"/>
      <c r="E49" s="200"/>
      <c r="F49" s="200">
        <f t="shared" si="11"/>
        <v>0</v>
      </c>
      <c r="G49" s="200"/>
      <c r="H49" s="200">
        <f t="shared" si="24"/>
        <v>0</v>
      </c>
      <c r="I49" s="107" t="str">
        <f t="shared" si="25"/>
        <v>OK</v>
      </c>
      <c r="J49" s="200"/>
      <c r="K49" s="200">
        <f t="shared" si="14"/>
        <v>0</v>
      </c>
      <c r="L49" s="107" t="str">
        <f t="shared" si="15"/>
        <v>OK</v>
      </c>
      <c r="M49" s="200"/>
      <c r="N49" s="200">
        <f t="shared" si="16"/>
        <v>0</v>
      </c>
      <c r="O49" s="107" t="str">
        <f t="shared" si="17"/>
        <v>OK</v>
      </c>
      <c r="P49" s="200"/>
      <c r="Q49" s="200">
        <f t="shared" si="18"/>
        <v>0</v>
      </c>
      <c r="R49" s="107" t="str">
        <f t="shared" si="19"/>
        <v>OK</v>
      </c>
      <c r="S49" s="200"/>
      <c r="T49" s="200">
        <f t="shared" si="20"/>
        <v>0</v>
      </c>
      <c r="U49" s="107" t="str">
        <f t="shared" si="21"/>
        <v>OK</v>
      </c>
      <c r="V49" s="200"/>
      <c r="W49" s="200">
        <f t="shared" si="22"/>
        <v>0</v>
      </c>
      <c r="X49" s="107" t="str">
        <f t="shared" si="23"/>
        <v>OK</v>
      </c>
    </row>
    <row r="50" spans="1:24" ht="15" x14ac:dyDescent="0.25">
      <c r="A50" s="110"/>
      <c r="B50" s="111"/>
      <c r="C50" s="110"/>
      <c r="D50" s="112"/>
      <c r="E50" s="200"/>
      <c r="F50" s="200">
        <f t="shared" si="11"/>
        <v>0</v>
      </c>
      <c r="G50" s="200"/>
      <c r="H50" s="200">
        <f t="shared" si="24"/>
        <v>0</v>
      </c>
      <c r="I50" s="107" t="str">
        <f t="shared" si="25"/>
        <v>OK</v>
      </c>
      <c r="J50" s="200"/>
      <c r="K50" s="200">
        <f t="shared" si="14"/>
        <v>0</v>
      </c>
      <c r="L50" s="107" t="str">
        <f t="shared" si="15"/>
        <v>OK</v>
      </c>
      <c r="M50" s="200"/>
      <c r="N50" s="200">
        <f t="shared" si="16"/>
        <v>0</v>
      </c>
      <c r="O50" s="107" t="str">
        <f t="shared" si="17"/>
        <v>OK</v>
      </c>
      <c r="P50" s="200"/>
      <c r="Q50" s="200">
        <f t="shared" si="18"/>
        <v>0</v>
      </c>
      <c r="R50" s="107" t="str">
        <f t="shared" si="19"/>
        <v>OK</v>
      </c>
      <c r="S50" s="200"/>
      <c r="T50" s="200">
        <f t="shared" si="20"/>
        <v>0</v>
      </c>
      <c r="U50" s="107" t="str">
        <f t="shared" si="21"/>
        <v>OK</v>
      </c>
      <c r="V50" s="200"/>
      <c r="W50" s="200">
        <f t="shared" si="22"/>
        <v>0</v>
      </c>
      <c r="X50" s="107" t="str">
        <f t="shared" si="23"/>
        <v>OK</v>
      </c>
    </row>
    <row r="51" spans="1:24" ht="15" x14ac:dyDescent="0.25">
      <c r="A51" s="110"/>
      <c r="B51" s="111"/>
      <c r="C51" s="110"/>
      <c r="D51" s="112"/>
      <c r="E51" s="200"/>
      <c r="F51" s="200">
        <f t="shared" si="11"/>
        <v>0</v>
      </c>
      <c r="G51" s="200"/>
      <c r="H51" s="200">
        <f t="shared" si="24"/>
        <v>0</v>
      </c>
      <c r="I51" s="107" t="str">
        <f t="shared" si="25"/>
        <v>OK</v>
      </c>
      <c r="J51" s="200"/>
      <c r="K51" s="200">
        <f t="shared" si="14"/>
        <v>0</v>
      </c>
      <c r="L51" s="107" t="str">
        <f t="shared" si="15"/>
        <v>OK</v>
      </c>
      <c r="M51" s="200"/>
      <c r="N51" s="200">
        <f t="shared" si="16"/>
        <v>0</v>
      </c>
      <c r="O51" s="107" t="str">
        <f t="shared" si="17"/>
        <v>OK</v>
      </c>
      <c r="P51" s="200"/>
      <c r="Q51" s="200">
        <f t="shared" si="18"/>
        <v>0</v>
      </c>
      <c r="R51" s="107" t="str">
        <f t="shared" si="19"/>
        <v>OK</v>
      </c>
      <c r="S51" s="200"/>
      <c r="T51" s="200">
        <f t="shared" si="20"/>
        <v>0</v>
      </c>
      <c r="U51" s="107" t="str">
        <f t="shared" si="21"/>
        <v>OK</v>
      </c>
      <c r="V51" s="200"/>
      <c r="W51" s="200">
        <f t="shared" si="22"/>
        <v>0</v>
      </c>
      <c r="X51" s="107" t="str">
        <f t="shared" si="23"/>
        <v>OK</v>
      </c>
    </row>
    <row r="52" spans="1:24" ht="15" x14ac:dyDescent="0.25">
      <c r="A52" s="110"/>
      <c r="B52" s="111"/>
      <c r="C52" s="110"/>
      <c r="D52" s="112"/>
      <c r="E52" s="200"/>
      <c r="F52" s="200">
        <f t="shared" si="11"/>
        <v>0</v>
      </c>
      <c r="G52" s="200"/>
      <c r="H52" s="200">
        <f t="shared" si="24"/>
        <v>0</v>
      </c>
      <c r="I52" s="107" t="str">
        <f t="shared" si="25"/>
        <v>OK</v>
      </c>
      <c r="J52" s="200"/>
      <c r="K52" s="200">
        <f t="shared" si="14"/>
        <v>0</v>
      </c>
      <c r="L52" s="107" t="str">
        <f t="shared" si="15"/>
        <v>OK</v>
      </c>
      <c r="M52" s="200"/>
      <c r="N52" s="200">
        <f t="shared" si="16"/>
        <v>0</v>
      </c>
      <c r="O52" s="107" t="str">
        <f t="shared" si="17"/>
        <v>OK</v>
      </c>
      <c r="P52" s="200"/>
      <c r="Q52" s="200">
        <f t="shared" si="18"/>
        <v>0</v>
      </c>
      <c r="R52" s="107" t="str">
        <f t="shared" si="19"/>
        <v>OK</v>
      </c>
      <c r="S52" s="200"/>
      <c r="T52" s="200">
        <f t="shared" si="20"/>
        <v>0</v>
      </c>
      <c r="U52" s="107" t="str">
        <f t="shared" si="21"/>
        <v>OK</v>
      </c>
      <c r="V52" s="200"/>
      <c r="W52" s="200">
        <f t="shared" si="22"/>
        <v>0</v>
      </c>
      <c r="X52" s="107" t="str">
        <f t="shared" si="23"/>
        <v>OK</v>
      </c>
    </row>
    <row r="53" spans="1:24" ht="15" x14ac:dyDescent="0.25">
      <c r="A53" s="110"/>
      <c r="B53" s="111"/>
      <c r="C53" s="110"/>
      <c r="D53" s="112"/>
      <c r="E53" s="200"/>
      <c r="F53" s="200">
        <f t="shared" si="11"/>
        <v>0</v>
      </c>
      <c r="G53" s="200"/>
      <c r="H53" s="200">
        <f t="shared" si="24"/>
        <v>0</v>
      </c>
      <c r="I53" s="107" t="str">
        <f t="shared" si="25"/>
        <v>OK</v>
      </c>
      <c r="J53" s="200"/>
      <c r="K53" s="200">
        <f t="shared" si="14"/>
        <v>0</v>
      </c>
      <c r="L53" s="107" t="str">
        <f t="shared" si="15"/>
        <v>OK</v>
      </c>
      <c r="M53" s="200"/>
      <c r="N53" s="200">
        <f t="shared" si="16"/>
        <v>0</v>
      </c>
      <c r="O53" s="107" t="str">
        <f t="shared" si="17"/>
        <v>OK</v>
      </c>
      <c r="P53" s="200"/>
      <c r="Q53" s="200">
        <f t="shared" si="18"/>
        <v>0</v>
      </c>
      <c r="R53" s="107" t="str">
        <f t="shared" si="19"/>
        <v>OK</v>
      </c>
      <c r="S53" s="200"/>
      <c r="T53" s="200">
        <f t="shared" si="20"/>
        <v>0</v>
      </c>
      <c r="U53" s="107" t="str">
        <f t="shared" si="21"/>
        <v>OK</v>
      </c>
      <c r="V53" s="200"/>
      <c r="W53" s="200">
        <f t="shared" si="22"/>
        <v>0</v>
      </c>
      <c r="X53" s="107" t="str">
        <f t="shared" si="23"/>
        <v>OK</v>
      </c>
    </row>
    <row r="54" spans="1:24" ht="15" x14ac:dyDescent="0.25">
      <c r="A54" s="110"/>
      <c r="B54" s="111"/>
      <c r="C54" s="110"/>
      <c r="D54" s="112"/>
      <c r="E54" s="200"/>
      <c r="F54" s="200">
        <f t="shared" si="11"/>
        <v>0</v>
      </c>
      <c r="G54" s="200"/>
      <c r="H54" s="200">
        <f t="shared" si="24"/>
        <v>0</v>
      </c>
      <c r="I54" s="107" t="str">
        <f t="shared" si="25"/>
        <v>OK</v>
      </c>
      <c r="J54" s="200"/>
      <c r="K54" s="200">
        <f t="shared" si="14"/>
        <v>0</v>
      </c>
      <c r="L54" s="107" t="str">
        <f t="shared" si="15"/>
        <v>OK</v>
      </c>
      <c r="M54" s="200"/>
      <c r="N54" s="200">
        <f t="shared" si="16"/>
        <v>0</v>
      </c>
      <c r="O54" s="107" t="str">
        <f t="shared" si="17"/>
        <v>OK</v>
      </c>
      <c r="P54" s="200"/>
      <c r="Q54" s="200">
        <f t="shared" si="18"/>
        <v>0</v>
      </c>
      <c r="R54" s="107" t="str">
        <f t="shared" si="19"/>
        <v>OK</v>
      </c>
      <c r="S54" s="200"/>
      <c r="T54" s="200">
        <f t="shared" si="20"/>
        <v>0</v>
      </c>
      <c r="U54" s="107" t="str">
        <f t="shared" si="21"/>
        <v>OK</v>
      </c>
      <c r="V54" s="200"/>
      <c r="W54" s="200">
        <f t="shared" si="22"/>
        <v>0</v>
      </c>
      <c r="X54" s="107" t="str">
        <f t="shared" si="23"/>
        <v>OK</v>
      </c>
    </row>
    <row r="55" spans="1:24" ht="15" x14ac:dyDescent="0.25">
      <c r="A55" s="110"/>
      <c r="B55" s="111"/>
      <c r="C55" s="110"/>
      <c r="D55" s="112"/>
      <c r="E55" s="200"/>
      <c r="F55" s="200">
        <f t="shared" si="11"/>
        <v>0</v>
      </c>
      <c r="G55" s="200"/>
      <c r="H55" s="200">
        <f t="shared" si="24"/>
        <v>0</v>
      </c>
      <c r="I55" s="107" t="str">
        <f t="shared" si="25"/>
        <v>OK</v>
      </c>
      <c r="J55" s="200"/>
      <c r="K55" s="200">
        <f t="shared" si="14"/>
        <v>0</v>
      </c>
      <c r="L55" s="107" t="str">
        <f t="shared" si="15"/>
        <v>OK</v>
      </c>
      <c r="M55" s="200"/>
      <c r="N55" s="200">
        <f t="shared" si="16"/>
        <v>0</v>
      </c>
      <c r="O55" s="107" t="str">
        <f t="shared" si="17"/>
        <v>OK</v>
      </c>
      <c r="P55" s="200"/>
      <c r="Q55" s="200">
        <f t="shared" si="18"/>
        <v>0</v>
      </c>
      <c r="R55" s="107" t="str">
        <f t="shared" si="19"/>
        <v>OK</v>
      </c>
      <c r="S55" s="200"/>
      <c r="T55" s="200">
        <f t="shared" si="20"/>
        <v>0</v>
      </c>
      <c r="U55" s="107" t="str">
        <f t="shared" si="21"/>
        <v>OK</v>
      </c>
      <c r="V55" s="200"/>
      <c r="W55" s="200">
        <f t="shared" si="22"/>
        <v>0</v>
      </c>
      <c r="X55" s="107" t="str">
        <f t="shared" si="23"/>
        <v>OK</v>
      </c>
    </row>
    <row r="56" spans="1:24" ht="15" x14ac:dyDescent="0.25">
      <c r="A56" s="110"/>
      <c r="B56" s="111"/>
      <c r="C56" s="110"/>
      <c r="D56" s="112"/>
      <c r="E56" s="200"/>
      <c r="F56" s="200">
        <f t="shared" si="11"/>
        <v>0</v>
      </c>
      <c r="G56" s="200"/>
      <c r="H56" s="200">
        <f t="shared" si="24"/>
        <v>0</v>
      </c>
      <c r="I56" s="107" t="str">
        <f t="shared" si="25"/>
        <v>OK</v>
      </c>
      <c r="J56" s="200"/>
      <c r="K56" s="200">
        <f t="shared" si="14"/>
        <v>0</v>
      </c>
      <c r="L56" s="107" t="str">
        <f t="shared" si="15"/>
        <v>OK</v>
      </c>
      <c r="M56" s="200"/>
      <c r="N56" s="200">
        <f t="shared" si="16"/>
        <v>0</v>
      </c>
      <c r="O56" s="107" t="str">
        <f t="shared" si="17"/>
        <v>OK</v>
      </c>
      <c r="P56" s="200"/>
      <c r="Q56" s="200">
        <f t="shared" si="18"/>
        <v>0</v>
      </c>
      <c r="R56" s="107" t="str">
        <f t="shared" si="19"/>
        <v>OK</v>
      </c>
      <c r="S56" s="200"/>
      <c r="T56" s="200">
        <f t="shared" si="20"/>
        <v>0</v>
      </c>
      <c r="U56" s="107" t="str">
        <f t="shared" si="21"/>
        <v>OK</v>
      </c>
      <c r="V56" s="200"/>
      <c r="W56" s="200">
        <f t="shared" si="22"/>
        <v>0</v>
      </c>
      <c r="X56" s="107" t="str">
        <f t="shared" si="23"/>
        <v>OK</v>
      </c>
    </row>
    <row r="57" spans="1:24" ht="15" x14ac:dyDescent="0.25">
      <c r="A57" s="110"/>
      <c r="B57" s="111"/>
      <c r="C57" s="110"/>
      <c r="D57" s="112"/>
      <c r="E57" s="200"/>
      <c r="F57" s="200">
        <f t="shared" si="11"/>
        <v>0</v>
      </c>
      <c r="G57" s="200"/>
      <c r="H57" s="200">
        <f t="shared" si="24"/>
        <v>0</v>
      </c>
      <c r="I57" s="107" t="str">
        <f t="shared" si="25"/>
        <v>OK</v>
      </c>
      <c r="J57" s="200"/>
      <c r="K57" s="200">
        <f t="shared" si="14"/>
        <v>0</v>
      </c>
      <c r="L57" s="107" t="str">
        <f t="shared" si="15"/>
        <v>OK</v>
      </c>
      <c r="M57" s="200"/>
      <c r="N57" s="200">
        <f t="shared" si="16"/>
        <v>0</v>
      </c>
      <c r="O57" s="107" t="str">
        <f t="shared" si="17"/>
        <v>OK</v>
      </c>
      <c r="P57" s="200"/>
      <c r="Q57" s="200">
        <f t="shared" si="18"/>
        <v>0</v>
      </c>
      <c r="R57" s="107" t="str">
        <f t="shared" si="19"/>
        <v>OK</v>
      </c>
      <c r="S57" s="200"/>
      <c r="T57" s="200">
        <f t="shared" si="20"/>
        <v>0</v>
      </c>
      <c r="U57" s="107" t="str">
        <f t="shared" si="21"/>
        <v>OK</v>
      </c>
      <c r="V57" s="200"/>
      <c r="W57" s="200">
        <f t="shared" si="22"/>
        <v>0</v>
      </c>
      <c r="X57" s="107" t="str">
        <f t="shared" si="23"/>
        <v>OK</v>
      </c>
    </row>
    <row r="58" spans="1:24" ht="15" x14ac:dyDescent="0.25">
      <c r="A58" s="110"/>
      <c r="B58" s="111"/>
      <c r="C58" s="110"/>
      <c r="D58" s="112"/>
      <c r="E58" s="200"/>
      <c r="F58" s="200">
        <f t="shared" si="11"/>
        <v>0</v>
      </c>
      <c r="G58" s="200"/>
      <c r="H58" s="200">
        <f t="shared" si="24"/>
        <v>0</v>
      </c>
      <c r="I58" s="107" t="str">
        <f t="shared" si="25"/>
        <v>OK</v>
      </c>
      <c r="J58" s="200"/>
      <c r="K58" s="200">
        <f t="shared" si="14"/>
        <v>0</v>
      </c>
      <c r="L58" s="107" t="str">
        <f t="shared" si="15"/>
        <v>OK</v>
      </c>
      <c r="M58" s="200"/>
      <c r="N58" s="200">
        <f t="shared" si="16"/>
        <v>0</v>
      </c>
      <c r="O58" s="107" t="str">
        <f t="shared" si="17"/>
        <v>OK</v>
      </c>
      <c r="P58" s="200"/>
      <c r="Q58" s="200">
        <f t="shared" si="18"/>
        <v>0</v>
      </c>
      <c r="R58" s="107" t="str">
        <f t="shared" si="19"/>
        <v>OK</v>
      </c>
      <c r="S58" s="200"/>
      <c r="T58" s="200">
        <f t="shared" si="20"/>
        <v>0</v>
      </c>
      <c r="U58" s="107" t="str">
        <f t="shared" si="21"/>
        <v>OK</v>
      </c>
      <c r="V58" s="200"/>
      <c r="W58" s="200">
        <f t="shared" si="22"/>
        <v>0</v>
      </c>
      <c r="X58" s="107" t="str">
        <f t="shared" si="23"/>
        <v>OK</v>
      </c>
    </row>
    <row r="59" spans="1:24" ht="15" x14ac:dyDescent="0.25">
      <c r="A59" s="110"/>
      <c r="B59" s="111"/>
      <c r="C59" s="110"/>
      <c r="D59" s="112"/>
      <c r="E59" s="200"/>
      <c r="F59" s="200">
        <f t="shared" si="11"/>
        <v>0</v>
      </c>
      <c r="G59" s="200"/>
      <c r="H59" s="200">
        <f t="shared" si="24"/>
        <v>0</v>
      </c>
      <c r="I59" s="107" t="str">
        <f t="shared" si="25"/>
        <v>OK</v>
      </c>
      <c r="J59" s="200"/>
      <c r="K59" s="200">
        <f t="shared" si="14"/>
        <v>0</v>
      </c>
      <c r="L59" s="107" t="str">
        <f t="shared" si="15"/>
        <v>OK</v>
      </c>
      <c r="M59" s="200"/>
      <c r="N59" s="200">
        <f t="shared" si="16"/>
        <v>0</v>
      </c>
      <c r="O59" s="107" t="str">
        <f t="shared" si="17"/>
        <v>OK</v>
      </c>
      <c r="P59" s="200"/>
      <c r="Q59" s="200">
        <f t="shared" si="18"/>
        <v>0</v>
      </c>
      <c r="R59" s="107" t="str">
        <f t="shared" si="19"/>
        <v>OK</v>
      </c>
      <c r="S59" s="200"/>
      <c r="T59" s="200">
        <f t="shared" si="20"/>
        <v>0</v>
      </c>
      <c r="U59" s="107" t="str">
        <f t="shared" si="21"/>
        <v>OK</v>
      </c>
      <c r="V59" s="200"/>
      <c r="W59" s="200">
        <f t="shared" si="22"/>
        <v>0</v>
      </c>
      <c r="X59" s="107" t="str">
        <f t="shared" si="23"/>
        <v>OK</v>
      </c>
    </row>
    <row r="60" spans="1:24" ht="15" x14ac:dyDescent="0.25">
      <c r="A60" s="110"/>
      <c r="B60" s="111"/>
      <c r="C60" s="110"/>
      <c r="D60" s="112"/>
      <c r="E60" s="200"/>
      <c r="F60" s="200">
        <f t="shared" si="11"/>
        <v>0</v>
      </c>
      <c r="G60" s="200"/>
      <c r="H60" s="200">
        <f t="shared" si="24"/>
        <v>0</v>
      </c>
      <c r="I60" s="107" t="str">
        <f t="shared" si="25"/>
        <v>OK</v>
      </c>
      <c r="J60" s="200"/>
      <c r="K60" s="200">
        <f t="shared" si="14"/>
        <v>0</v>
      </c>
      <c r="L60" s="107" t="str">
        <f t="shared" si="15"/>
        <v>OK</v>
      </c>
      <c r="M60" s="200"/>
      <c r="N60" s="200">
        <f t="shared" si="16"/>
        <v>0</v>
      </c>
      <c r="O60" s="107" t="str">
        <f t="shared" si="17"/>
        <v>OK</v>
      </c>
      <c r="P60" s="200"/>
      <c r="Q60" s="200">
        <f t="shared" si="18"/>
        <v>0</v>
      </c>
      <c r="R60" s="107" t="str">
        <f t="shared" si="19"/>
        <v>OK</v>
      </c>
      <c r="S60" s="200"/>
      <c r="T60" s="200">
        <f t="shared" si="20"/>
        <v>0</v>
      </c>
      <c r="U60" s="107" t="str">
        <f t="shared" si="21"/>
        <v>OK</v>
      </c>
      <c r="V60" s="200"/>
      <c r="W60" s="200">
        <f t="shared" si="22"/>
        <v>0</v>
      </c>
      <c r="X60" s="107" t="str">
        <f t="shared" si="23"/>
        <v>OK</v>
      </c>
    </row>
    <row r="61" spans="1:24" ht="15" x14ac:dyDescent="0.25">
      <c r="A61" s="110"/>
      <c r="B61" s="111"/>
      <c r="C61" s="110"/>
      <c r="D61" s="112"/>
      <c r="E61" s="200"/>
      <c r="F61" s="200">
        <f t="shared" si="11"/>
        <v>0</v>
      </c>
      <c r="G61" s="200"/>
      <c r="H61" s="200">
        <f t="shared" si="24"/>
        <v>0</v>
      </c>
      <c r="I61" s="107" t="str">
        <f t="shared" si="25"/>
        <v>OK</v>
      </c>
      <c r="J61" s="200"/>
      <c r="K61" s="200">
        <f t="shared" si="14"/>
        <v>0</v>
      </c>
      <c r="L61" s="107" t="str">
        <f t="shared" si="15"/>
        <v>OK</v>
      </c>
      <c r="M61" s="200"/>
      <c r="N61" s="200">
        <f t="shared" si="16"/>
        <v>0</v>
      </c>
      <c r="O61" s="107" t="str">
        <f t="shared" si="17"/>
        <v>OK</v>
      </c>
      <c r="P61" s="200"/>
      <c r="Q61" s="200">
        <f t="shared" si="18"/>
        <v>0</v>
      </c>
      <c r="R61" s="107" t="str">
        <f t="shared" si="19"/>
        <v>OK</v>
      </c>
      <c r="S61" s="200"/>
      <c r="T61" s="200">
        <f t="shared" si="20"/>
        <v>0</v>
      </c>
      <c r="U61" s="107" t="str">
        <f t="shared" si="21"/>
        <v>OK</v>
      </c>
      <c r="V61" s="200"/>
      <c r="W61" s="200">
        <f t="shared" si="22"/>
        <v>0</v>
      </c>
      <c r="X61" s="107" t="str">
        <f t="shared" si="23"/>
        <v>OK</v>
      </c>
    </row>
    <row r="62" spans="1:24" ht="15" x14ac:dyDescent="0.25">
      <c r="A62" s="110"/>
      <c r="B62" s="111"/>
      <c r="C62" s="110"/>
      <c r="D62" s="112"/>
      <c r="E62" s="200"/>
      <c r="F62" s="200">
        <f t="shared" si="11"/>
        <v>0</v>
      </c>
      <c r="G62" s="200"/>
      <c r="H62" s="200">
        <f t="shared" si="24"/>
        <v>0</v>
      </c>
      <c r="I62" s="107" t="str">
        <f t="shared" si="25"/>
        <v>OK</v>
      </c>
      <c r="J62" s="200"/>
      <c r="K62" s="200">
        <f t="shared" si="14"/>
        <v>0</v>
      </c>
      <c r="L62" s="107" t="str">
        <f t="shared" si="15"/>
        <v>OK</v>
      </c>
      <c r="M62" s="200"/>
      <c r="N62" s="200">
        <f t="shared" si="16"/>
        <v>0</v>
      </c>
      <c r="O62" s="107" t="str">
        <f t="shared" si="17"/>
        <v>OK</v>
      </c>
      <c r="P62" s="200"/>
      <c r="Q62" s="200">
        <f t="shared" si="18"/>
        <v>0</v>
      </c>
      <c r="R62" s="107" t="str">
        <f t="shared" si="19"/>
        <v>OK</v>
      </c>
      <c r="S62" s="200"/>
      <c r="T62" s="200">
        <f t="shared" si="20"/>
        <v>0</v>
      </c>
      <c r="U62" s="107" t="str">
        <f t="shared" si="21"/>
        <v>OK</v>
      </c>
      <c r="V62" s="200"/>
      <c r="W62" s="200">
        <f t="shared" si="22"/>
        <v>0</v>
      </c>
      <c r="X62" s="107" t="str">
        <f t="shared" si="23"/>
        <v>OK</v>
      </c>
    </row>
    <row r="63" spans="1:24" ht="15" x14ac:dyDescent="0.25">
      <c r="A63" s="110"/>
      <c r="B63" s="111"/>
      <c r="C63" s="110"/>
      <c r="D63" s="112"/>
      <c r="E63" s="200"/>
      <c r="F63" s="200">
        <f t="shared" si="11"/>
        <v>0</v>
      </c>
      <c r="G63" s="200"/>
      <c r="H63" s="200">
        <f t="shared" si="24"/>
        <v>0</v>
      </c>
      <c r="I63" s="107" t="str">
        <f t="shared" si="25"/>
        <v>OK</v>
      </c>
      <c r="J63" s="200"/>
      <c r="K63" s="200">
        <f t="shared" si="14"/>
        <v>0</v>
      </c>
      <c r="L63" s="107" t="str">
        <f t="shared" si="15"/>
        <v>OK</v>
      </c>
      <c r="M63" s="200"/>
      <c r="N63" s="200">
        <f t="shared" si="16"/>
        <v>0</v>
      </c>
      <c r="O63" s="107" t="str">
        <f t="shared" si="17"/>
        <v>OK</v>
      </c>
      <c r="P63" s="200"/>
      <c r="Q63" s="200">
        <f t="shared" si="18"/>
        <v>0</v>
      </c>
      <c r="R63" s="107" t="str">
        <f t="shared" si="19"/>
        <v>OK</v>
      </c>
      <c r="S63" s="200"/>
      <c r="T63" s="200">
        <f t="shared" si="20"/>
        <v>0</v>
      </c>
      <c r="U63" s="107" t="str">
        <f t="shared" si="21"/>
        <v>OK</v>
      </c>
      <c r="V63" s="200"/>
      <c r="W63" s="200">
        <f t="shared" si="22"/>
        <v>0</v>
      </c>
      <c r="X63" s="107" t="str">
        <f t="shared" si="23"/>
        <v>OK</v>
      </c>
    </row>
    <row r="64" spans="1:24" ht="15" x14ac:dyDescent="0.25">
      <c r="A64" s="110"/>
      <c r="B64" s="111"/>
      <c r="C64" s="110"/>
      <c r="D64" s="112"/>
      <c r="E64" s="200"/>
      <c r="F64" s="200">
        <f t="shared" si="11"/>
        <v>0</v>
      </c>
      <c r="G64" s="200"/>
      <c r="H64" s="200">
        <f t="shared" si="24"/>
        <v>0</v>
      </c>
      <c r="I64" s="107" t="str">
        <f t="shared" si="25"/>
        <v>OK</v>
      </c>
      <c r="J64" s="200"/>
      <c r="K64" s="200">
        <f t="shared" si="14"/>
        <v>0</v>
      </c>
      <c r="L64" s="107" t="str">
        <f t="shared" si="15"/>
        <v>OK</v>
      </c>
      <c r="M64" s="200"/>
      <c r="N64" s="200">
        <f t="shared" si="16"/>
        <v>0</v>
      </c>
      <c r="O64" s="107" t="str">
        <f t="shared" si="17"/>
        <v>OK</v>
      </c>
      <c r="P64" s="200"/>
      <c r="Q64" s="200">
        <f t="shared" si="18"/>
        <v>0</v>
      </c>
      <c r="R64" s="107" t="str">
        <f t="shared" si="19"/>
        <v>OK</v>
      </c>
      <c r="S64" s="200"/>
      <c r="T64" s="200">
        <f t="shared" si="20"/>
        <v>0</v>
      </c>
      <c r="U64" s="107" t="str">
        <f t="shared" si="21"/>
        <v>OK</v>
      </c>
      <c r="V64" s="200"/>
      <c r="W64" s="200">
        <f t="shared" si="22"/>
        <v>0</v>
      </c>
      <c r="X64" s="107" t="str">
        <f t="shared" si="23"/>
        <v>OK</v>
      </c>
    </row>
    <row r="65" spans="1:24" ht="15" x14ac:dyDescent="0.25">
      <c r="A65" s="110"/>
      <c r="B65" s="111"/>
      <c r="C65" s="110"/>
      <c r="D65" s="112"/>
      <c r="E65" s="200"/>
      <c r="F65" s="200">
        <f t="shared" si="11"/>
        <v>0</v>
      </c>
      <c r="G65" s="200"/>
      <c r="H65" s="200">
        <f t="shared" si="24"/>
        <v>0</v>
      </c>
      <c r="I65" s="107" t="str">
        <f t="shared" si="25"/>
        <v>OK</v>
      </c>
      <c r="J65" s="200"/>
      <c r="K65" s="200">
        <f t="shared" si="14"/>
        <v>0</v>
      </c>
      <c r="L65" s="107" t="str">
        <f t="shared" si="15"/>
        <v>OK</v>
      </c>
      <c r="M65" s="200"/>
      <c r="N65" s="200">
        <f t="shared" si="16"/>
        <v>0</v>
      </c>
      <c r="O65" s="107" t="str">
        <f t="shared" si="17"/>
        <v>OK</v>
      </c>
      <c r="P65" s="200"/>
      <c r="Q65" s="200">
        <f t="shared" si="18"/>
        <v>0</v>
      </c>
      <c r="R65" s="107" t="str">
        <f t="shared" si="19"/>
        <v>OK</v>
      </c>
      <c r="S65" s="200"/>
      <c r="T65" s="200">
        <f t="shared" si="20"/>
        <v>0</v>
      </c>
      <c r="U65" s="107" t="str">
        <f t="shared" si="21"/>
        <v>OK</v>
      </c>
      <c r="V65" s="200"/>
      <c r="W65" s="200">
        <f t="shared" si="22"/>
        <v>0</v>
      </c>
      <c r="X65" s="107" t="str">
        <f t="shared" si="23"/>
        <v>OK</v>
      </c>
    </row>
    <row r="66" spans="1:24" ht="15" x14ac:dyDescent="0.25">
      <c r="A66" s="110"/>
      <c r="B66" s="111"/>
      <c r="C66" s="110"/>
      <c r="D66" s="112"/>
      <c r="E66" s="200"/>
      <c r="F66" s="200">
        <f t="shared" si="11"/>
        <v>0</v>
      </c>
      <c r="G66" s="200"/>
      <c r="H66" s="200">
        <f t="shared" si="24"/>
        <v>0</v>
      </c>
      <c r="I66" s="107" t="str">
        <f t="shared" si="25"/>
        <v>OK</v>
      </c>
      <c r="J66" s="200"/>
      <c r="K66" s="200">
        <f t="shared" si="14"/>
        <v>0</v>
      </c>
      <c r="L66" s="107" t="str">
        <f t="shared" si="15"/>
        <v>OK</v>
      </c>
      <c r="M66" s="200"/>
      <c r="N66" s="200">
        <f t="shared" si="16"/>
        <v>0</v>
      </c>
      <c r="O66" s="107" t="str">
        <f t="shared" si="17"/>
        <v>OK</v>
      </c>
      <c r="P66" s="200"/>
      <c r="Q66" s="200">
        <f t="shared" si="18"/>
        <v>0</v>
      </c>
      <c r="R66" s="107" t="str">
        <f t="shared" si="19"/>
        <v>OK</v>
      </c>
      <c r="S66" s="200"/>
      <c r="T66" s="200">
        <f t="shared" si="20"/>
        <v>0</v>
      </c>
      <c r="U66" s="107" t="str">
        <f t="shared" si="21"/>
        <v>OK</v>
      </c>
      <c r="V66" s="200"/>
      <c r="W66" s="200">
        <f t="shared" si="22"/>
        <v>0</v>
      </c>
      <c r="X66" s="107" t="str">
        <f t="shared" si="23"/>
        <v>OK</v>
      </c>
    </row>
    <row r="67" spans="1:24" ht="15" x14ac:dyDescent="0.25">
      <c r="A67" s="110"/>
      <c r="B67" s="111"/>
      <c r="C67" s="110"/>
      <c r="D67" s="112"/>
      <c r="E67" s="200"/>
      <c r="F67" s="200">
        <f t="shared" si="11"/>
        <v>0</v>
      </c>
      <c r="G67" s="200"/>
      <c r="H67" s="200">
        <f t="shared" si="24"/>
        <v>0</v>
      </c>
      <c r="I67" s="107" t="str">
        <f t="shared" si="25"/>
        <v>OK</v>
      </c>
      <c r="J67" s="200"/>
      <c r="K67" s="200">
        <f t="shared" si="14"/>
        <v>0</v>
      </c>
      <c r="L67" s="107" t="str">
        <f t="shared" si="15"/>
        <v>OK</v>
      </c>
      <c r="M67" s="200"/>
      <c r="N67" s="200">
        <f t="shared" si="16"/>
        <v>0</v>
      </c>
      <c r="O67" s="107" t="str">
        <f t="shared" si="17"/>
        <v>OK</v>
      </c>
      <c r="P67" s="200"/>
      <c r="Q67" s="200">
        <f t="shared" si="18"/>
        <v>0</v>
      </c>
      <c r="R67" s="107" t="str">
        <f t="shared" si="19"/>
        <v>OK</v>
      </c>
      <c r="S67" s="200"/>
      <c r="T67" s="200">
        <f t="shared" si="20"/>
        <v>0</v>
      </c>
      <c r="U67" s="107" t="str">
        <f t="shared" si="21"/>
        <v>OK</v>
      </c>
      <c r="V67" s="200"/>
      <c r="W67" s="200">
        <f t="shared" si="22"/>
        <v>0</v>
      </c>
      <c r="X67" s="107" t="str">
        <f t="shared" si="23"/>
        <v>OK</v>
      </c>
    </row>
    <row r="68" spans="1:24" ht="15" x14ac:dyDescent="0.25">
      <c r="A68" s="110"/>
      <c r="B68" s="111"/>
      <c r="C68" s="110"/>
      <c r="D68" s="112"/>
      <c r="E68" s="200"/>
      <c r="F68" s="200">
        <f t="shared" si="11"/>
        <v>0</v>
      </c>
      <c r="G68" s="200"/>
      <c r="H68" s="200">
        <f t="shared" si="24"/>
        <v>0</v>
      </c>
      <c r="I68" s="107" t="str">
        <f t="shared" si="25"/>
        <v>OK</v>
      </c>
      <c r="J68" s="200"/>
      <c r="K68" s="200">
        <f t="shared" si="14"/>
        <v>0</v>
      </c>
      <c r="L68" s="107" t="str">
        <f t="shared" si="15"/>
        <v>OK</v>
      </c>
      <c r="M68" s="200"/>
      <c r="N68" s="200">
        <f t="shared" si="16"/>
        <v>0</v>
      </c>
      <c r="O68" s="107" t="str">
        <f t="shared" si="17"/>
        <v>OK</v>
      </c>
      <c r="P68" s="200"/>
      <c r="Q68" s="200">
        <f t="shared" si="18"/>
        <v>0</v>
      </c>
      <c r="R68" s="107" t="str">
        <f t="shared" si="19"/>
        <v>OK</v>
      </c>
      <c r="S68" s="200"/>
      <c r="T68" s="200">
        <f t="shared" si="20"/>
        <v>0</v>
      </c>
      <c r="U68" s="107" t="str">
        <f t="shared" si="21"/>
        <v>OK</v>
      </c>
      <c r="V68" s="200"/>
      <c r="W68" s="200">
        <f t="shared" si="22"/>
        <v>0</v>
      </c>
      <c r="X68" s="107" t="str">
        <f t="shared" si="23"/>
        <v>OK</v>
      </c>
    </row>
    <row r="69" spans="1:24" ht="15" x14ac:dyDescent="0.25">
      <c r="A69" s="110"/>
      <c r="B69" s="111"/>
      <c r="C69" s="110"/>
      <c r="D69" s="112"/>
      <c r="E69" s="200"/>
      <c r="F69" s="200">
        <f t="shared" si="11"/>
        <v>0</v>
      </c>
      <c r="G69" s="200"/>
      <c r="H69" s="200">
        <f t="shared" si="24"/>
        <v>0</v>
      </c>
      <c r="I69" s="107" t="str">
        <f t="shared" si="25"/>
        <v>OK</v>
      </c>
      <c r="J69" s="200"/>
      <c r="K69" s="200">
        <f t="shared" si="14"/>
        <v>0</v>
      </c>
      <c r="L69" s="107" t="str">
        <f t="shared" si="15"/>
        <v>OK</v>
      </c>
      <c r="M69" s="200"/>
      <c r="N69" s="200">
        <f t="shared" si="16"/>
        <v>0</v>
      </c>
      <c r="O69" s="107" t="str">
        <f t="shared" si="17"/>
        <v>OK</v>
      </c>
      <c r="P69" s="200"/>
      <c r="Q69" s="200">
        <f t="shared" si="18"/>
        <v>0</v>
      </c>
      <c r="R69" s="107" t="str">
        <f t="shared" si="19"/>
        <v>OK</v>
      </c>
      <c r="S69" s="200"/>
      <c r="T69" s="200">
        <f t="shared" si="20"/>
        <v>0</v>
      </c>
      <c r="U69" s="107" t="str">
        <f t="shared" si="21"/>
        <v>OK</v>
      </c>
      <c r="V69" s="200"/>
      <c r="W69" s="200">
        <f t="shared" si="22"/>
        <v>0</v>
      </c>
      <c r="X69" s="107" t="str">
        <f t="shared" si="23"/>
        <v>OK</v>
      </c>
    </row>
    <row r="70" spans="1:24" ht="15" x14ac:dyDescent="0.25">
      <c r="A70" s="110"/>
      <c r="B70" s="111"/>
      <c r="C70" s="110"/>
      <c r="D70" s="112"/>
      <c r="E70" s="200"/>
      <c r="F70" s="200">
        <f t="shared" si="11"/>
        <v>0</v>
      </c>
      <c r="G70" s="200"/>
      <c r="H70" s="200">
        <f t="shared" si="24"/>
        <v>0</v>
      </c>
      <c r="I70" s="107" t="str">
        <f t="shared" si="25"/>
        <v>OK</v>
      </c>
      <c r="J70" s="200"/>
      <c r="K70" s="200">
        <f t="shared" si="14"/>
        <v>0</v>
      </c>
      <c r="L70" s="107" t="str">
        <f t="shared" si="15"/>
        <v>OK</v>
      </c>
      <c r="M70" s="200"/>
      <c r="N70" s="200">
        <f t="shared" si="16"/>
        <v>0</v>
      </c>
      <c r="O70" s="107" t="str">
        <f t="shared" si="17"/>
        <v>OK</v>
      </c>
      <c r="P70" s="200"/>
      <c r="Q70" s="200">
        <f t="shared" si="18"/>
        <v>0</v>
      </c>
      <c r="R70" s="107" t="str">
        <f t="shared" si="19"/>
        <v>OK</v>
      </c>
      <c r="S70" s="200"/>
      <c r="T70" s="200">
        <f t="shared" si="20"/>
        <v>0</v>
      </c>
      <c r="U70" s="107" t="str">
        <f t="shared" si="21"/>
        <v>OK</v>
      </c>
      <c r="V70" s="200"/>
      <c r="W70" s="200">
        <f t="shared" si="22"/>
        <v>0</v>
      </c>
      <c r="X70" s="107" t="str">
        <f t="shared" si="23"/>
        <v>OK</v>
      </c>
    </row>
    <row r="71" spans="1:24" ht="15" x14ac:dyDescent="0.25">
      <c r="A71" s="110"/>
      <c r="B71" s="111"/>
      <c r="C71" s="110"/>
      <c r="D71" s="112"/>
      <c r="E71" s="200"/>
      <c r="F71" s="200">
        <f t="shared" si="11"/>
        <v>0</v>
      </c>
      <c r="G71" s="200"/>
      <c r="H71" s="200">
        <f t="shared" si="24"/>
        <v>0</v>
      </c>
      <c r="I71" s="107" t="str">
        <f t="shared" si="25"/>
        <v>OK</v>
      </c>
      <c r="J71" s="200"/>
      <c r="K71" s="200">
        <f t="shared" si="14"/>
        <v>0</v>
      </c>
      <c r="L71" s="107" t="str">
        <f t="shared" si="15"/>
        <v>OK</v>
      </c>
      <c r="M71" s="200"/>
      <c r="N71" s="200">
        <f t="shared" si="16"/>
        <v>0</v>
      </c>
      <c r="O71" s="107" t="str">
        <f t="shared" si="17"/>
        <v>OK</v>
      </c>
      <c r="P71" s="200"/>
      <c r="Q71" s="200">
        <f t="shared" si="18"/>
        <v>0</v>
      </c>
      <c r="R71" s="107" t="str">
        <f t="shared" si="19"/>
        <v>OK</v>
      </c>
      <c r="S71" s="200"/>
      <c r="T71" s="200">
        <f t="shared" si="20"/>
        <v>0</v>
      </c>
      <c r="U71" s="107" t="str">
        <f t="shared" si="21"/>
        <v>OK</v>
      </c>
      <c r="V71" s="200"/>
      <c r="W71" s="200">
        <f t="shared" si="22"/>
        <v>0</v>
      </c>
      <c r="X71" s="107" t="str">
        <f t="shared" si="23"/>
        <v>OK</v>
      </c>
    </row>
    <row r="72" spans="1:24" ht="15" x14ac:dyDescent="0.25">
      <c r="A72" s="110"/>
      <c r="B72" s="111"/>
      <c r="C72" s="110"/>
      <c r="D72" s="112"/>
      <c r="E72" s="200"/>
      <c r="F72" s="200">
        <f t="shared" si="11"/>
        <v>0</v>
      </c>
      <c r="G72" s="200"/>
      <c r="H72" s="200">
        <f t="shared" si="24"/>
        <v>0</v>
      </c>
      <c r="I72" s="107" t="str">
        <f t="shared" si="25"/>
        <v>OK</v>
      </c>
      <c r="J72" s="200"/>
      <c r="K72" s="200">
        <f t="shared" si="14"/>
        <v>0</v>
      </c>
      <c r="L72" s="107" t="str">
        <f t="shared" si="15"/>
        <v>OK</v>
      </c>
      <c r="M72" s="200"/>
      <c r="N72" s="200">
        <f t="shared" si="16"/>
        <v>0</v>
      </c>
      <c r="O72" s="107" t="str">
        <f t="shared" si="17"/>
        <v>OK</v>
      </c>
      <c r="P72" s="200"/>
      <c r="Q72" s="200">
        <f t="shared" si="18"/>
        <v>0</v>
      </c>
      <c r="R72" s="107" t="str">
        <f t="shared" si="19"/>
        <v>OK</v>
      </c>
      <c r="S72" s="200"/>
      <c r="T72" s="200">
        <f t="shared" si="20"/>
        <v>0</v>
      </c>
      <c r="U72" s="107" t="str">
        <f t="shared" si="21"/>
        <v>OK</v>
      </c>
      <c r="V72" s="200"/>
      <c r="W72" s="200">
        <f t="shared" si="22"/>
        <v>0</v>
      </c>
      <c r="X72" s="107" t="str">
        <f t="shared" si="23"/>
        <v>OK</v>
      </c>
    </row>
    <row r="73" spans="1:24" ht="15" x14ac:dyDescent="0.25">
      <c r="A73" s="110"/>
      <c r="B73" s="111"/>
      <c r="C73" s="110"/>
      <c r="D73" s="112"/>
      <c r="E73" s="200"/>
      <c r="F73" s="200">
        <f t="shared" si="11"/>
        <v>0</v>
      </c>
      <c r="G73" s="200"/>
      <c r="H73" s="200">
        <f t="shared" si="24"/>
        <v>0</v>
      </c>
      <c r="I73" s="107" t="str">
        <f t="shared" si="25"/>
        <v>OK</v>
      </c>
      <c r="J73" s="200"/>
      <c r="K73" s="200">
        <f t="shared" si="14"/>
        <v>0</v>
      </c>
      <c r="L73" s="107" t="str">
        <f t="shared" si="15"/>
        <v>OK</v>
      </c>
      <c r="M73" s="200"/>
      <c r="N73" s="200">
        <f t="shared" si="16"/>
        <v>0</v>
      </c>
      <c r="O73" s="107" t="str">
        <f t="shared" si="17"/>
        <v>OK</v>
      </c>
      <c r="P73" s="200"/>
      <c r="Q73" s="200">
        <f t="shared" si="18"/>
        <v>0</v>
      </c>
      <c r="R73" s="107" t="str">
        <f t="shared" si="19"/>
        <v>OK</v>
      </c>
      <c r="S73" s="200"/>
      <c r="T73" s="200">
        <f t="shared" si="20"/>
        <v>0</v>
      </c>
      <c r="U73" s="107" t="str">
        <f t="shared" si="21"/>
        <v>OK</v>
      </c>
      <c r="V73" s="200"/>
      <c r="W73" s="200">
        <f t="shared" si="22"/>
        <v>0</v>
      </c>
      <c r="X73" s="107" t="str">
        <f t="shared" si="23"/>
        <v>OK</v>
      </c>
    </row>
    <row r="74" spans="1:24" ht="15" x14ac:dyDescent="0.25">
      <c r="A74" s="110"/>
      <c r="B74" s="111"/>
      <c r="C74" s="110"/>
      <c r="D74" s="112"/>
      <c r="E74" s="200"/>
      <c r="F74" s="200">
        <f t="shared" ref="F74:F106" si="26">ROUND($D74*E74,0)</f>
        <v>0</v>
      </c>
      <c r="G74" s="200"/>
      <c r="H74" s="200">
        <f t="shared" si="24"/>
        <v>0</v>
      </c>
      <c r="I74" s="107" t="str">
        <f t="shared" si="25"/>
        <v>OK</v>
      </c>
      <c r="J74" s="200"/>
      <c r="K74" s="200">
        <f t="shared" si="14"/>
        <v>0</v>
      </c>
      <c r="L74" s="107" t="str">
        <f t="shared" si="15"/>
        <v>OK</v>
      </c>
      <c r="M74" s="200"/>
      <c r="N74" s="200">
        <f t="shared" si="16"/>
        <v>0</v>
      </c>
      <c r="O74" s="107" t="str">
        <f t="shared" si="17"/>
        <v>OK</v>
      </c>
      <c r="P74" s="200"/>
      <c r="Q74" s="200">
        <f t="shared" si="18"/>
        <v>0</v>
      </c>
      <c r="R74" s="107" t="str">
        <f t="shared" si="19"/>
        <v>OK</v>
      </c>
      <c r="S74" s="200"/>
      <c r="T74" s="200">
        <f t="shared" si="20"/>
        <v>0</v>
      </c>
      <c r="U74" s="107" t="str">
        <f t="shared" si="21"/>
        <v>OK</v>
      </c>
      <c r="V74" s="200"/>
      <c r="W74" s="200">
        <f t="shared" si="22"/>
        <v>0</v>
      </c>
      <c r="X74" s="107" t="str">
        <f t="shared" si="23"/>
        <v>OK</v>
      </c>
    </row>
    <row r="75" spans="1:24" ht="15" x14ac:dyDescent="0.25">
      <c r="A75" s="110"/>
      <c r="B75" s="111"/>
      <c r="C75" s="110"/>
      <c r="D75" s="112"/>
      <c r="E75" s="200"/>
      <c r="F75" s="200">
        <f t="shared" si="26"/>
        <v>0</v>
      </c>
      <c r="G75" s="200"/>
      <c r="H75" s="200">
        <f t="shared" si="24"/>
        <v>0</v>
      </c>
      <c r="I75" s="107" t="str">
        <f t="shared" si="25"/>
        <v>OK</v>
      </c>
      <c r="J75" s="200"/>
      <c r="K75" s="200">
        <f t="shared" ref="K75:K106" si="27">ROUND($D75*J75,0)</f>
        <v>0</v>
      </c>
      <c r="L75" s="107" t="str">
        <f t="shared" ref="L75:L106" si="28">+IF(J75&lt;=$E75,"OK","NO OK")</f>
        <v>OK</v>
      </c>
      <c r="M75" s="200"/>
      <c r="N75" s="200">
        <f t="shared" ref="N75:N106" si="29">ROUND($D75*M75,0)</f>
        <v>0</v>
      </c>
      <c r="O75" s="107" t="str">
        <f t="shared" ref="O75:O106" si="30">+IF(M75&lt;=$E75,"OK","NO OK")</f>
        <v>OK</v>
      </c>
      <c r="P75" s="200"/>
      <c r="Q75" s="200">
        <f t="shared" ref="Q75:Q106" si="31">ROUND($D75*P75,0)</f>
        <v>0</v>
      </c>
      <c r="R75" s="107" t="str">
        <f t="shared" ref="R75:R106" si="32">+IF(P75&lt;=$E75,"OK","NO OK")</f>
        <v>OK</v>
      </c>
      <c r="S75" s="200"/>
      <c r="T75" s="200">
        <f t="shared" ref="T75:T106" si="33">ROUND($D75*S75,0)</f>
        <v>0</v>
      </c>
      <c r="U75" s="107" t="str">
        <f t="shared" ref="U75:U106" si="34">+IF(S75&lt;=$E75,"OK","NO OK")</f>
        <v>OK</v>
      </c>
      <c r="V75" s="200"/>
      <c r="W75" s="200">
        <f t="shared" ref="W75:W106" si="35">ROUND($D75*V75,0)</f>
        <v>0</v>
      </c>
      <c r="X75" s="107" t="str">
        <f t="shared" ref="X75:X106" si="36">+IF(V75&lt;=$E75,"OK","NO OK")</f>
        <v>OK</v>
      </c>
    </row>
    <row r="76" spans="1:24" ht="15" x14ac:dyDescent="0.25">
      <c r="A76" s="110"/>
      <c r="B76" s="111"/>
      <c r="C76" s="110"/>
      <c r="D76" s="112"/>
      <c r="E76" s="200"/>
      <c r="F76" s="200">
        <f t="shared" si="26"/>
        <v>0</v>
      </c>
      <c r="G76" s="200"/>
      <c r="H76" s="200">
        <f t="shared" ref="H76:H106" si="37">ROUND($D76*G76,0)</f>
        <v>0</v>
      </c>
      <c r="I76" s="107" t="str">
        <f t="shared" ref="I76:I106" si="38">+IF(G76&lt;=$E76,"OK","NO OK")</f>
        <v>OK</v>
      </c>
      <c r="J76" s="200"/>
      <c r="K76" s="200">
        <f t="shared" si="27"/>
        <v>0</v>
      </c>
      <c r="L76" s="107" t="str">
        <f t="shared" si="28"/>
        <v>OK</v>
      </c>
      <c r="M76" s="200"/>
      <c r="N76" s="200">
        <f t="shared" si="29"/>
        <v>0</v>
      </c>
      <c r="O76" s="107" t="str">
        <f t="shared" si="30"/>
        <v>OK</v>
      </c>
      <c r="P76" s="200"/>
      <c r="Q76" s="200">
        <f t="shared" si="31"/>
        <v>0</v>
      </c>
      <c r="R76" s="107" t="str">
        <f t="shared" si="32"/>
        <v>OK</v>
      </c>
      <c r="S76" s="200"/>
      <c r="T76" s="200">
        <f t="shared" si="33"/>
        <v>0</v>
      </c>
      <c r="U76" s="107" t="str">
        <f t="shared" si="34"/>
        <v>OK</v>
      </c>
      <c r="V76" s="200"/>
      <c r="W76" s="200">
        <f t="shared" si="35"/>
        <v>0</v>
      </c>
      <c r="X76" s="107" t="str">
        <f t="shared" si="36"/>
        <v>OK</v>
      </c>
    </row>
    <row r="77" spans="1:24" ht="15" x14ac:dyDescent="0.25">
      <c r="A77" s="110"/>
      <c r="B77" s="111"/>
      <c r="C77" s="110"/>
      <c r="D77" s="112"/>
      <c r="E77" s="200"/>
      <c r="F77" s="200">
        <f t="shared" si="26"/>
        <v>0</v>
      </c>
      <c r="G77" s="200"/>
      <c r="H77" s="200">
        <f t="shared" si="37"/>
        <v>0</v>
      </c>
      <c r="I77" s="107" t="str">
        <f t="shared" si="38"/>
        <v>OK</v>
      </c>
      <c r="J77" s="200"/>
      <c r="K77" s="200">
        <f t="shared" si="27"/>
        <v>0</v>
      </c>
      <c r="L77" s="107" t="str">
        <f t="shared" si="28"/>
        <v>OK</v>
      </c>
      <c r="M77" s="200"/>
      <c r="N77" s="200">
        <f t="shared" si="29"/>
        <v>0</v>
      </c>
      <c r="O77" s="107" t="str">
        <f t="shared" si="30"/>
        <v>OK</v>
      </c>
      <c r="P77" s="200"/>
      <c r="Q77" s="200">
        <f t="shared" si="31"/>
        <v>0</v>
      </c>
      <c r="R77" s="107" t="str">
        <f t="shared" si="32"/>
        <v>OK</v>
      </c>
      <c r="S77" s="200"/>
      <c r="T77" s="200">
        <f t="shared" si="33"/>
        <v>0</v>
      </c>
      <c r="U77" s="107" t="str">
        <f t="shared" si="34"/>
        <v>OK</v>
      </c>
      <c r="V77" s="200"/>
      <c r="W77" s="200">
        <f t="shared" si="35"/>
        <v>0</v>
      </c>
      <c r="X77" s="107" t="str">
        <f t="shared" si="36"/>
        <v>OK</v>
      </c>
    </row>
    <row r="78" spans="1:24" ht="15" x14ac:dyDescent="0.25">
      <c r="A78" s="110"/>
      <c r="B78" s="111"/>
      <c r="C78" s="110"/>
      <c r="D78" s="112"/>
      <c r="E78" s="200"/>
      <c r="F78" s="200">
        <f t="shared" si="26"/>
        <v>0</v>
      </c>
      <c r="G78" s="200"/>
      <c r="H78" s="200">
        <f t="shared" si="37"/>
        <v>0</v>
      </c>
      <c r="I78" s="107" t="str">
        <f t="shared" si="38"/>
        <v>OK</v>
      </c>
      <c r="J78" s="200"/>
      <c r="K78" s="200">
        <f t="shared" si="27"/>
        <v>0</v>
      </c>
      <c r="L78" s="107" t="str">
        <f t="shared" si="28"/>
        <v>OK</v>
      </c>
      <c r="M78" s="200"/>
      <c r="N78" s="200">
        <f t="shared" si="29"/>
        <v>0</v>
      </c>
      <c r="O78" s="107" t="str">
        <f t="shared" si="30"/>
        <v>OK</v>
      </c>
      <c r="P78" s="200"/>
      <c r="Q78" s="200">
        <f t="shared" si="31"/>
        <v>0</v>
      </c>
      <c r="R78" s="107" t="str">
        <f t="shared" si="32"/>
        <v>OK</v>
      </c>
      <c r="S78" s="200"/>
      <c r="T78" s="200">
        <f t="shared" si="33"/>
        <v>0</v>
      </c>
      <c r="U78" s="107" t="str">
        <f t="shared" si="34"/>
        <v>OK</v>
      </c>
      <c r="V78" s="200"/>
      <c r="W78" s="200">
        <f t="shared" si="35"/>
        <v>0</v>
      </c>
      <c r="X78" s="107" t="str">
        <f t="shared" si="36"/>
        <v>OK</v>
      </c>
    </row>
    <row r="79" spans="1:24" ht="15" x14ac:dyDescent="0.25">
      <c r="A79" s="110"/>
      <c r="B79" s="111"/>
      <c r="C79" s="110"/>
      <c r="D79" s="112"/>
      <c r="E79" s="200"/>
      <c r="F79" s="200">
        <f t="shared" si="26"/>
        <v>0</v>
      </c>
      <c r="G79" s="200"/>
      <c r="H79" s="200">
        <f t="shared" si="37"/>
        <v>0</v>
      </c>
      <c r="I79" s="107" t="str">
        <f t="shared" si="38"/>
        <v>OK</v>
      </c>
      <c r="J79" s="200"/>
      <c r="K79" s="200">
        <f t="shared" si="27"/>
        <v>0</v>
      </c>
      <c r="L79" s="107" t="str">
        <f t="shared" si="28"/>
        <v>OK</v>
      </c>
      <c r="M79" s="200"/>
      <c r="N79" s="200">
        <f t="shared" si="29"/>
        <v>0</v>
      </c>
      <c r="O79" s="107" t="str">
        <f t="shared" si="30"/>
        <v>OK</v>
      </c>
      <c r="P79" s="200"/>
      <c r="Q79" s="200">
        <f t="shared" si="31"/>
        <v>0</v>
      </c>
      <c r="R79" s="107" t="str">
        <f t="shared" si="32"/>
        <v>OK</v>
      </c>
      <c r="S79" s="200"/>
      <c r="T79" s="200">
        <f t="shared" si="33"/>
        <v>0</v>
      </c>
      <c r="U79" s="107" t="str">
        <f t="shared" si="34"/>
        <v>OK</v>
      </c>
      <c r="V79" s="200"/>
      <c r="W79" s="200">
        <f t="shared" si="35"/>
        <v>0</v>
      </c>
      <c r="X79" s="107" t="str">
        <f t="shared" si="36"/>
        <v>OK</v>
      </c>
    </row>
    <row r="80" spans="1:24" ht="15" x14ac:dyDescent="0.25">
      <c r="A80" s="110"/>
      <c r="B80" s="111"/>
      <c r="C80" s="110"/>
      <c r="D80" s="112"/>
      <c r="E80" s="200"/>
      <c r="F80" s="200">
        <f t="shared" si="26"/>
        <v>0</v>
      </c>
      <c r="G80" s="200"/>
      <c r="H80" s="200">
        <f t="shared" si="37"/>
        <v>0</v>
      </c>
      <c r="I80" s="107" t="str">
        <f t="shared" si="38"/>
        <v>OK</v>
      </c>
      <c r="J80" s="200"/>
      <c r="K80" s="200">
        <f t="shared" si="27"/>
        <v>0</v>
      </c>
      <c r="L80" s="107" t="str">
        <f t="shared" si="28"/>
        <v>OK</v>
      </c>
      <c r="M80" s="200"/>
      <c r="N80" s="200">
        <f t="shared" si="29"/>
        <v>0</v>
      </c>
      <c r="O80" s="107" t="str">
        <f t="shared" si="30"/>
        <v>OK</v>
      </c>
      <c r="P80" s="200"/>
      <c r="Q80" s="200">
        <f t="shared" si="31"/>
        <v>0</v>
      </c>
      <c r="R80" s="107" t="str">
        <f t="shared" si="32"/>
        <v>OK</v>
      </c>
      <c r="S80" s="200"/>
      <c r="T80" s="200">
        <f t="shared" si="33"/>
        <v>0</v>
      </c>
      <c r="U80" s="107" t="str">
        <f t="shared" si="34"/>
        <v>OK</v>
      </c>
      <c r="V80" s="200"/>
      <c r="W80" s="200">
        <f t="shared" si="35"/>
        <v>0</v>
      </c>
      <c r="X80" s="107" t="str">
        <f t="shared" si="36"/>
        <v>OK</v>
      </c>
    </row>
    <row r="81" spans="1:24" ht="15" x14ac:dyDescent="0.25">
      <c r="A81" s="110"/>
      <c r="B81" s="111"/>
      <c r="C81" s="110"/>
      <c r="D81" s="112"/>
      <c r="E81" s="200"/>
      <c r="F81" s="200">
        <f t="shared" si="26"/>
        <v>0</v>
      </c>
      <c r="G81" s="200"/>
      <c r="H81" s="200">
        <f t="shared" si="37"/>
        <v>0</v>
      </c>
      <c r="I81" s="107" t="str">
        <f t="shared" si="38"/>
        <v>OK</v>
      </c>
      <c r="J81" s="200"/>
      <c r="K81" s="200">
        <f t="shared" si="27"/>
        <v>0</v>
      </c>
      <c r="L81" s="107" t="str">
        <f t="shared" si="28"/>
        <v>OK</v>
      </c>
      <c r="M81" s="200"/>
      <c r="N81" s="200">
        <f t="shared" si="29"/>
        <v>0</v>
      </c>
      <c r="O81" s="107" t="str">
        <f t="shared" si="30"/>
        <v>OK</v>
      </c>
      <c r="P81" s="200"/>
      <c r="Q81" s="200">
        <f t="shared" si="31"/>
        <v>0</v>
      </c>
      <c r="R81" s="107" t="str">
        <f t="shared" si="32"/>
        <v>OK</v>
      </c>
      <c r="S81" s="200"/>
      <c r="T81" s="200">
        <f t="shared" si="33"/>
        <v>0</v>
      </c>
      <c r="U81" s="107" t="str">
        <f t="shared" si="34"/>
        <v>OK</v>
      </c>
      <c r="V81" s="200"/>
      <c r="W81" s="200">
        <f t="shared" si="35"/>
        <v>0</v>
      </c>
      <c r="X81" s="107" t="str">
        <f t="shared" si="36"/>
        <v>OK</v>
      </c>
    </row>
    <row r="82" spans="1:24" ht="15" x14ac:dyDescent="0.25">
      <c r="A82" s="110"/>
      <c r="B82" s="111"/>
      <c r="C82" s="110"/>
      <c r="D82" s="112"/>
      <c r="E82" s="200"/>
      <c r="F82" s="200">
        <f t="shared" si="26"/>
        <v>0</v>
      </c>
      <c r="G82" s="200"/>
      <c r="H82" s="200">
        <f t="shared" si="37"/>
        <v>0</v>
      </c>
      <c r="I82" s="107" t="str">
        <f t="shared" si="38"/>
        <v>OK</v>
      </c>
      <c r="J82" s="200"/>
      <c r="K82" s="200">
        <f t="shared" si="27"/>
        <v>0</v>
      </c>
      <c r="L82" s="107" t="str">
        <f t="shared" si="28"/>
        <v>OK</v>
      </c>
      <c r="M82" s="200"/>
      <c r="N82" s="200">
        <f t="shared" si="29"/>
        <v>0</v>
      </c>
      <c r="O82" s="107" t="str">
        <f t="shared" si="30"/>
        <v>OK</v>
      </c>
      <c r="P82" s="200"/>
      <c r="Q82" s="200">
        <f t="shared" si="31"/>
        <v>0</v>
      </c>
      <c r="R82" s="107" t="str">
        <f t="shared" si="32"/>
        <v>OK</v>
      </c>
      <c r="S82" s="200"/>
      <c r="T82" s="200">
        <f t="shared" si="33"/>
        <v>0</v>
      </c>
      <c r="U82" s="107" t="str">
        <f t="shared" si="34"/>
        <v>OK</v>
      </c>
      <c r="V82" s="200"/>
      <c r="W82" s="200">
        <f t="shared" si="35"/>
        <v>0</v>
      </c>
      <c r="X82" s="107" t="str">
        <f t="shared" si="36"/>
        <v>OK</v>
      </c>
    </row>
    <row r="83" spans="1:24" ht="15" x14ac:dyDescent="0.25">
      <c r="A83" s="110"/>
      <c r="B83" s="111"/>
      <c r="C83" s="110"/>
      <c r="D83" s="112"/>
      <c r="E83" s="200"/>
      <c r="F83" s="200">
        <f t="shared" si="26"/>
        <v>0</v>
      </c>
      <c r="G83" s="200"/>
      <c r="H83" s="200">
        <f t="shared" si="37"/>
        <v>0</v>
      </c>
      <c r="I83" s="107" t="str">
        <f t="shared" si="38"/>
        <v>OK</v>
      </c>
      <c r="J83" s="200"/>
      <c r="K83" s="200">
        <f t="shared" si="27"/>
        <v>0</v>
      </c>
      <c r="L83" s="107" t="str">
        <f t="shared" si="28"/>
        <v>OK</v>
      </c>
      <c r="M83" s="200"/>
      <c r="N83" s="200">
        <f t="shared" si="29"/>
        <v>0</v>
      </c>
      <c r="O83" s="107" t="str">
        <f t="shared" si="30"/>
        <v>OK</v>
      </c>
      <c r="P83" s="200"/>
      <c r="Q83" s="200">
        <f t="shared" si="31"/>
        <v>0</v>
      </c>
      <c r="R83" s="107" t="str">
        <f t="shared" si="32"/>
        <v>OK</v>
      </c>
      <c r="S83" s="200"/>
      <c r="T83" s="200">
        <f t="shared" si="33"/>
        <v>0</v>
      </c>
      <c r="U83" s="107" t="str">
        <f t="shared" si="34"/>
        <v>OK</v>
      </c>
      <c r="V83" s="200"/>
      <c r="W83" s="200">
        <f t="shared" si="35"/>
        <v>0</v>
      </c>
      <c r="X83" s="107" t="str">
        <f t="shared" si="36"/>
        <v>OK</v>
      </c>
    </row>
    <row r="84" spans="1:24" ht="15" x14ac:dyDescent="0.25">
      <c r="A84" s="110"/>
      <c r="B84" s="111"/>
      <c r="C84" s="110"/>
      <c r="D84" s="112"/>
      <c r="E84" s="200"/>
      <c r="F84" s="200">
        <f t="shared" si="26"/>
        <v>0</v>
      </c>
      <c r="G84" s="200"/>
      <c r="H84" s="200">
        <f t="shared" si="37"/>
        <v>0</v>
      </c>
      <c r="I84" s="107" t="str">
        <f t="shared" si="38"/>
        <v>OK</v>
      </c>
      <c r="J84" s="200"/>
      <c r="K84" s="200">
        <f t="shared" si="27"/>
        <v>0</v>
      </c>
      <c r="L84" s="107" t="str">
        <f t="shared" si="28"/>
        <v>OK</v>
      </c>
      <c r="M84" s="200"/>
      <c r="N84" s="200">
        <f t="shared" si="29"/>
        <v>0</v>
      </c>
      <c r="O84" s="107" t="str">
        <f t="shared" si="30"/>
        <v>OK</v>
      </c>
      <c r="P84" s="200"/>
      <c r="Q84" s="200">
        <f t="shared" si="31"/>
        <v>0</v>
      </c>
      <c r="R84" s="107" t="str">
        <f t="shared" si="32"/>
        <v>OK</v>
      </c>
      <c r="S84" s="200"/>
      <c r="T84" s="200">
        <f t="shared" si="33"/>
        <v>0</v>
      </c>
      <c r="U84" s="107" t="str">
        <f t="shared" si="34"/>
        <v>OK</v>
      </c>
      <c r="V84" s="200"/>
      <c r="W84" s="200">
        <f t="shared" si="35"/>
        <v>0</v>
      </c>
      <c r="X84" s="107" t="str">
        <f t="shared" si="36"/>
        <v>OK</v>
      </c>
    </row>
    <row r="85" spans="1:24" ht="15" x14ac:dyDescent="0.25">
      <c r="A85" s="110"/>
      <c r="B85" s="111"/>
      <c r="C85" s="110"/>
      <c r="D85" s="112"/>
      <c r="E85" s="200"/>
      <c r="F85" s="200">
        <f t="shared" si="26"/>
        <v>0</v>
      </c>
      <c r="G85" s="200"/>
      <c r="H85" s="200">
        <f t="shared" si="37"/>
        <v>0</v>
      </c>
      <c r="I85" s="107" t="str">
        <f t="shared" si="38"/>
        <v>OK</v>
      </c>
      <c r="J85" s="200"/>
      <c r="K85" s="200">
        <f t="shared" si="27"/>
        <v>0</v>
      </c>
      <c r="L85" s="107" t="str">
        <f t="shared" si="28"/>
        <v>OK</v>
      </c>
      <c r="M85" s="200"/>
      <c r="N85" s="200">
        <f t="shared" si="29"/>
        <v>0</v>
      </c>
      <c r="O85" s="107" t="str">
        <f t="shared" si="30"/>
        <v>OK</v>
      </c>
      <c r="P85" s="200"/>
      <c r="Q85" s="200">
        <f t="shared" si="31"/>
        <v>0</v>
      </c>
      <c r="R85" s="107" t="str">
        <f t="shared" si="32"/>
        <v>OK</v>
      </c>
      <c r="S85" s="200"/>
      <c r="T85" s="200">
        <f t="shared" si="33"/>
        <v>0</v>
      </c>
      <c r="U85" s="107" t="str">
        <f t="shared" si="34"/>
        <v>OK</v>
      </c>
      <c r="V85" s="200"/>
      <c r="W85" s="200">
        <f t="shared" si="35"/>
        <v>0</v>
      </c>
      <c r="X85" s="107" t="str">
        <f t="shared" si="36"/>
        <v>OK</v>
      </c>
    </row>
    <row r="86" spans="1:24" ht="15" x14ac:dyDescent="0.25">
      <c r="A86" s="110"/>
      <c r="B86" s="111"/>
      <c r="C86" s="110"/>
      <c r="D86" s="112"/>
      <c r="E86" s="200"/>
      <c r="F86" s="200">
        <f t="shared" si="26"/>
        <v>0</v>
      </c>
      <c r="G86" s="200"/>
      <c r="H86" s="200">
        <f t="shared" si="37"/>
        <v>0</v>
      </c>
      <c r="I86" s="107" t="str">
        <f t="shared" si="38"/>
        <v>OK</v>
      </c>
      <c r="J86" s="200"/>
      <c r="K86" s="200">
        <f t="shared" si="27"/>
        <v>0</v>
      </c>
      <c r="L86" s="107" t="str">
        <f t="shared" si="28"/>
        <v>OK</v>
      </c>
      <c r="M86" s="200"/>
      <c r="N86" s="200">
        <f t="shared" si="29"/>
        <v>0</v>
      </c>
      <c r="O86" s="107" t="str">
        <f t="shared" si="30"/>
        <v>OK</v>
      </c>
      <c r="P86" s="200"/>
      <c r="Q86" s="200">
        <f t="shared" si="31"/>
        <v>0</v>
      </c>
      <c r="R86" s="107" t="str">
        <f t="shared" si="32"/>
        <v>OK</v>
      </c>
      <c r="S86" s="200"/>
      <c r="T86" s="200">
        <f t="shared" si="33"/>
        <v>0</v>
      </c>
      <c r="U86" s="107" t="str">
        <f t="shared" si="34"/>
        <v>OK</v>
      </c>
      <c r="V86" s="200"/>
      <c r="W86" s="200">
        <f t="shared" si="35"/>
        <v>0</v>
      </c>
      <c r="X86" s="107" t="str">
        <f t="shared" si="36"/>
        <v>OK</v>
      </c>
    </row>
    <row r="87" spans="1:24" ht="15" x14ac:dyDescent="0.25">
      <c r="A87" s="110"/>
      <c r="B87" s="111"/>
      <c r="C87" s="110"/>
      <c r="D87" s="112"/>
      <c r="E87" s="200"/>
      <c r="F87" s="200">
        <f t="shared" si="26"/>
        <v>0</v>
      </c>
      <c r="G87" s="200"/>
      <c r="H87" s="200">
        <f t="shared" si="37"/>
        <v>0</v>
      </c>
      <c r="I87" s="107" t="str">
        <f t="shared" si="38"/>
        <v>OK</v>
      </c>
      <c r="J87" s="200"/>
      <c r="K87" s="200">
        <f t="shared" si="27"/>
        <v>0</v>
      </c>
      <c r="L87" s="107" t="str">
        <f t="shared" si="28"/>
        <v>OK</v>
      </c>
      <c r="M87" s="200"/>
      <c r="N87" s="200">
        <f t="shared" si="29"/>
        <v>0</v>
      </c>
      <c r="O87" s="107" t="str">
        <f t="shared" si="30"/>
        <v>OK</v>
      </c>
      <c r="P87" s="200"/>
      <c r="Q87" s="200">
        <f t="shared" si="31"/>
        <v>0</v>
      </c>
      <c r="R87" s="107" t="str">
        <f t="shared" si="32"/>
        <v>OK</v>
      </c>
      <c r="S87" s="200"/>
      <c r="T87" s="200">
        <f t="shared" si="33"/>
        <v>0</v>
      </c>
      <c r="U87" s="107" t="str">
        <f t="shared" si="34"/>
        <v>OK</v>
      </c>
      <c r="V87" s="200"/>
      <c r="W87" s="200">
        <f t="shared" si="35"/>
        <v>0</v>
      </c>
      <c r="X87" s="107" t="str">
        <f t="shared" si="36"/>
        <v>OK</v>
      </c>
    </row>
    <row r="88" spans="1:24" ht="15" x14ac:dyDescent="0.25">
      <c r="A88" s="110"/>
      <c r="B88" s="111"/>
      <c r="C88" s="110"/>
      <c r="D88" s="112"/>
      <c r="E88" s="200"/>
      <c r="F88" s="200">
        <f t="shared" si="26"/>
        <v>0</v>
      </c>
      <c r="G88" s="200"/>
      <c r="H88" s="200">
        <f t="shared" si="37"/>
        <v>0</v>
      </c>
      <c r="I88" s="107" t="str">
        <f t="shared" si="38"/>
        <v>OK</v>
      </c>
      <c r="J88" s="200"/>
      <c r="K88" s="200">
        <f t="shared" si="27"/>
        <v>0</v>
      </c>
      <c r="L88" s="107" t="str">
        <f t="shared" si="28"/>
        <v>OK</v>
      </c>
      <c r="M88" s="200"/>
      <c r="N88" s="200">
        <f t="shared" si="29"/>
        <v>0</v>
      </c>
      <c r="O88" s="107" t="str">
        <f t="shared" si="30"/>
        <v>OK</v>
      </c>
      <c r="P88" s="200"/>
      <c r="Q88" s="200">
        <f t="shared" si="31"/>
        <v>0</v>
      </c>
      <c r="R88" s="107" t="str">
        <f t="shared" si="32"/>
        <v>OK</v>
      </c>
      <c r="S88" s="200"/>
      <c r="T88" s="200">
        <f t="shared" si="33"/>
        <v>0</v>
      </c>
      <c r="U88" s="107" t="str">
        <f t="shared" si="34"/>
        <v>OK</v>
      </c>
      <c r="V88" s="200"/>
      <c r="W88" s="200">
        <f t="shared" si="35"/>
        <v>0</v>
      </c>
      <c r="X88" s="107" t="str">
        <f t="shared" si="36"/>
        <v>OK</v>
      </c>
    </row>
    <row r="89" spans="1:24" ht="15" x14ac:dyDescent="0.25">
      <c r="A89" s="110"/>
      <c r="B89" s="111"/>
      <c r="C89" s="110"/>
      <c r="D89" s="112"/>
      <c r="E89" s="200"/>
      <c r="F89" s="200">
        <f t="shared" si="26"/>
        <v>0</v>
      </c>
      <c r="G89" s="200"/>
      <c r="H89" s="200">
        <f t="shared" si="37"/>
        <v>0</v>
      </c>
      <c r="I89" s="107" t="str">
        <f t="shared" si="38"/>
        <v>OK</v>
      </c>
      <c r="J89" s="200"/>
      <c r="K89" s="200">
        <f t="shared" si="27"/>
        <v>0</v>
      </c>
      <c r="L89" s="107" t="str">
        <f t="shared" si="28"/>
        <v>OK</v>
      </c>
      <c r="M89" s="200"/>
      <c r="N89" s="200">
        <f t="shared" si="29"/>
        <v>0</v>
      </c>
      <c r="O89" s="107" t="str">
        <f t="shared" si="30"/>
        <v>OK</v>
      </c>
      <c r="P89" s="200"/>
      <c r="Q89" s="200">
        <f t="shared" si="31"/>
        <v>0</v>
      </c>
      <c r="R89" s="107" t="str">
        <f t="shared" si="32"/>
        <v>OK</v>
      </c>
      <c r="S89" s="200"/>
      <c r="T89" s="200">
        <f t="shared" si="33"/>
        <v>0</v>
      </c>
      <c r="U89" s="107" t="str">
        <f t="shared" si="34"/>
        <v>OK</v>
      </c>
      <c r="V89" s="200"/>
      <c r="W89" s="200">
        <f t="shared" si="35"/>
        <v>0</v>
      </c>
      <c r="X89" s="107" t="str">
        <f t="shared" si="36"/>
        <v>OK</v>
      </c>
    </row>
    <row r="90" spans="1:24" ht="15" x14ac:dyDescent="0.25">
      <c r="A90" s="110"/>
      <c r="B90" s="111"/>
      <c r="C90" s="110"/>
      <c r="D90" s="112"/>
      <c r="E90" s="200"/>
      <c r="F90" s="200">
        <f t="shared" si="26"/>
        <v>0</v>
      </c>
      <c r="G90" s="200"/>
      <c r="H90" s="200">
        <f t="shared" si="37"/>
        <v>0</v>
      </c>
      <c r="I90" s="107" t="str">
        <f t="shared" si="38"/>
        <v>OK</v>
      </c>
      <c r="J90" s="200"/>
      <c r="K90" s="200">
        <f t="shared" si="27"/>
        <v>0</v>
      </c>
      <c r="L90" s="107" t="str">
        <f t="shared" si="28"/>
        <v>OK</v>
      </c>
      <c r="M90" s="200"/>
      <c r="N90" s="200">
        <f t="shared" si="29"/>
        <v>0</v>
      </c>
      <c r="O90" s="107" t="str">
        <f t="shared" si="30"/>
        <v>OK</v>
      </c>
      <c r="P90" s="200"/>
      <c r="Q90" s="200">
        <f t="shared" si="31"/>
        <v>0</v>
      </c>
      <c r="R90" s="107" t="str">
        <f t="shared" si="32"/>
        <v>OK</v>
      </c>
      <c r="S90" s="200"/>
      <c r="T90" s="200">
        <f t="shared" si="33"/>
        <v>0</v>
      </c>
      <c r="U90" s="107" t="str">
        <f t="shared" si="34"/>
        <v>OK</v>
      </c>
      <c r="V90" s="200"/>
      <c r="W90" s="200">
        <f t="shared" si="35"/>
        <v>0</v>
      </c>
      <c r="X90" s="107" t="str">
        <f t="shared" si="36"/>
        <v>OK</v>
      </c>
    </row>
    <row r="91" spans="1:24" ht="15" x14ac:dyDescent="0.25">
      <c r="A91" s="110"/>
      <c r="B91" s="111"/>
      <c r="C91" s="110"/>
      <c r="D91" s="112"/>
      <c r="E91" s="200"/>
      <c r="F91" s="200">
        <f t="shared" si="26"/>
        <v>0</v>
      </c>
      <c r="G91" s="200"/>
      <c r="H91" s="200">
        <f t="shared" si="37"/>
        <v>0</v>
      </c>
      <c r="I91" s="107" t="str">
        <f t="shared" si="38"/>
        <v>OK</v>
      </c>
      <c r="J91" s="200"/>
      <c r="K91" s="200">
        <f t="shared" si="27"/>
        <v>0</v>
      </c>
      <c r="L91" s="107" t="str">
        <f t="shared" si="28"/>
        <v>OK</v>
      </c>
      <c r="M91" s="200"/>
      <c r="N91" s="200">
        <f t="shared" si="29"/>
        <v>0</v>
      </c>
      <c r="O91" s="107" t="str">
        <f t="shared" si="30"/>
        <v>OK</v>
      </c>
      <c r="P91" s="200"/>
      <c r="Q91" s="200">
        <f t="shared" si="31"/>
        <v>0</v>
      </c>
      <c r="R91" s="107" t="str">
        <f t="shared" si="32"/>
        <v>OK</v>
      </c>
      <c r="S91" s="200"/>
      <c r="T91" s="200">
        <f t="shared" si="33"/>
        <v>0</v>
      </c>
      <c r="U91" s="107" t="str">
        <f t="shared" si="34"/>
        <v>OK</v>
      </c>
      <c r="V91" s="200"/>
      <c r="W91" s="200">
        <f t="shared" si="35"/>
        <v>0</v>
      </c>
      <c r="X91" s="107" t="str">
        <f t="shared" si="36"/>
        <v>OK</v>
      </c>
    </row>
    <row r="92" spans="1:24" ht="15" x14ac:dyDescent="0.25">
      <c r="A92" s="110"/>
      <c r="B92" s="111"/>
      <c r="C92" s="110"/>
      <c r="D92" s="112"/>
      <c r="E92" s="200"/>
      <c r="F92" s="200">
        <f t="shared" si="26"/>
        <v>0</v>
      </c>
      <c r="G92" s="200"/>
      <c r="H92" s="200">
        <f t="shared" si="37"/>
        <v>0</v>
      </c>
      <c r="I92" s="107" t="str">
        <f t="shared" si="38"/>
        <v>OK</v>
      </c>
      <c r="J92" s="200"/>
      <c r="K92" s="200">
        <f t="shared" si="27"/>
        <v>0</v>
      </c>
      <c r="L92" s="107" t="str">
        <f t="shared" si="28"/>
        <v>OK</v>
      </c>
      <c r="M92" s="200"/>
      <c r="N92" s="200">
        <f t="shared" si="29"/>
        <v>0</v>
      </c>
      <c r="O92" s="107" t="str">
        <f t="shared" si="30"/>
        <v>OK</v>
      </c>
      <c r="P92" s="200"/>
      <c r="Q92" s="200">
        <f t="shared" si="31"/>
        <v>0</v>
      </c>
      <c r="R92" s="107" t="str">
        <f t="shared" si="32"/>
        <v>OK</v>
      </c>
      <c r="S92" s="200"/>
      <c r="T92" s="200">
        <f t="shared" si="33"/>
        <v>0</v>
      </c>
      <c r="U92" s="107" t="str">
        <f t="shared" si="34"/>
        <v>OK</v>
      </c>
      <c r="V92" s="200"/>
      <c r="W92" s="200">
        <f t="shared" si="35"/>
        <v>0</v>
      </c>
      <c r="X92" s="107" t="str">
        <f t="shared" si="36"/>
        <v>OK</v>
      </c>
    </row>
    <row r="93" spans="1:24" ht="15" x14ac:dyDescent="0.25">
      <c r="A93" s="110"/>
      <c r="B93" s="111"/>
      <c r="C93" s="110"/>
      <c r="D93" s="112"/>
      <c r="E93" s="200"/>
      <c r="F93" s="200">
        <f t="shared" si="26"/>
        <v>0</v>
      </c>
      <c r="G93" s="200"/>
      <c r="H93" s="200">
        <f t="shared" si="37"/>
        <v>0</v>
      </c>
      <c r="I93" s="107" t="str">
        <f t="shared" si="38"/>
        <v>OK</v>
      </c>
      <c r="J93" s="200"/>
      <c r="K93" s="200">
        <f t="shared" si="27"/>
        <v>0</v>
      </c>
      <c r="L93" s="107" t="str">
        <f t="shared" si="28"/>
        <v>OK</v>
      </c>
      <c r="M93" s="200"/>
      <c r="N93" s="200">
        <f t="shared" si="29"/>
        <v>0</v>
      </c>
      <c r="O93" s="107" t="str">
        <f t="shared" si="30"/>
        <v>OK</v>
      </c>
      <c r="P93" s="200"/>
      <c r="Q93" s="200">
        <f t="shared" si="31"/>
        <v>0</v>
      </c>
      <c r="R93" s="107" t="str">
        <f t="shared" si="32"/>
        <v>OK</v>
      </c>
      <c r="S93" s="200"/>
      <c r="T93" s="200">
        <f t="shared" si="33"/>
        <v>0</v>
      </c>
      <c r="U93" s="107" t="str">
        <f t="shared" si="34"/>
        <v>OK</v>
      </c>
      <c r="V93" s="200"/>
      <c r="W93" s="200">
        <f t="shared" si="35"/>
        <v>0</v>
      </c>
      <c r="X93" s="107" t="str">
        <f t="shared" si="36"/>
        <v>OK</v>
      </c>
    </row>
    <row r="94" spans="1:24" ht="15" x14ac:dyDescent="0.25">
      <c r="A94" s="110"/>
      <c r="B94" s="111"/>
      <c r="C94" s="110"/>
      <c r="D94" s="112"/>
      <c r="E94" s="200"/>
      <c r="F94" s="200">
        <f t="shared" si="26"/>
        <v>0</v>
      </c>
      <c r="G94" s="200"/>
      <c r="H94" s="200">
        <f t="shared" si="37"/>
        <v>0</v>
      </c>
      <c r="I94" s="107" t="str">
        <f t="shared" si="38"/>
        <v>OK</v>
      </c>
      <c r="J94" s="200"/>
      <c r="K94" s="200">
        <f t="shared" si="27"/>
        <v>0</v>
      </c>
      <c r="L94" s="107" t="str">
        <f t="shared" si="28"/>
        <v>OK</v>
      </c>
      <c r="M94" s="200"/>
      <c r="N94" s="200">
        <f t="shared" si="29"/>
        <v>0</v>
      </c>
      <c r="O94" s="107" t="str">
        <f t="shared" si="30"/>
        <v>OK</v>
      </c>
      <c r="P94" s="200"/>
      <c r="Q94" s="200">
        <f t="shared" si="31"/>
        <v>0</v>
      </c>
      <c r="R94" s="107" t="str">
        <f t="shared" si="32"/>
        <v>OK</v>
      </c>
      <c r="S94" s="200"/>
      <c r="T94" s="200">
        <f t="shared" si="33"/>
        <v>0</v>
      </c>
      <c r="U94" s="107" t="str">
        <f t="shared" si="34"/>
        <v>OK</v>
      </c>
      <c r="V94" s="200"/>
      <c r="W94" s="200">
        <f t="shared" si="35"/>
        <v>0</v>
      </c>
      <c r="X94" s="107" t="str">
        <f t="shared" si="36"/>
        <v>OK</v>
      </c>
    </row>
    <row r="95" spans="1:24" ht="15" x14ac:dyDescent="0.25">
      <c r="A95" s="110"/>
      <c r="B95" s="111"/>
      <c r="C95" s="110"/>
      <c r="D95" s="112"/>
      <c r="E95" s="200"/>
      <c r="F95" s="200">
        <f t="shared" si="26"/>
        <v>0</v>
      </c>
      <c r="G95" s="200"/>
      <c r="H95" s="200">
        <f t="shared" si="37"/>
        <v>0</v>
      </c>
      <c r="I95" s="107" t="str">
        <f t="shared" si="38"/>
        <v>OK</v>
      </c>
      <c r="J95" s="200"/>
      <c r="K95" s="200">
        <f t="shared" si="27"/>
        <v>0</v>
      </c>
      <c r="L95" s="107" t="str">
        <f t="shared" si="28"/>
        <v>OK</v>
      </c>
      <c r="M95" s="200"/>
      <c r="N95" s="200">
        <f t="shared" si="29"/>
        <v>0</v>
      </c>
      <c r="O95" s="107" t="str">
        <f t="shared" si="30"/>
        <v>OK</v>
      </c>
      <c r="P95" s="200"/>
      <c r="Q95" s="200">
        <f t="shared" si="31"/>
        <v>0</v>
      </c>
      <c r="R95" s="107" t="str">
        <f t="shared" si="32"/>
        <v>OK</v>
      </c>
      <c r="S95" s="200"/>
      <c r="T95" s="200">
        <f t="shared" si="33"/>
        <v>0</v>
      </c>
      <c r="U95" s="107" t="str">
        <f t="shared" si="34"/>
        <v>OK</v>
      </c>
      <c r="V95" s="200"/>
      <c r="W95" s="200">
        <f t="shared" si="35"/>
        <v>0</v>
      </c>
      <c r="X95" s="107" t="str">
        <f t="shared" si="36"/>
        <v>OK</v>
      </c>
    </row>
    <row r="96" spans="1:24" ht="15" x14ac:dyDescent="0.25">
      <c r="A96" s="110"/>
      <c r="B96" s="111"/>
      <c r="C96" s="110"/>
      <c r="D96" s="112"/>
      <c r="E96" s="200"/>
      <c r="F96" s="200">
        <f t="shared" si="26"/>
        <v>0</v>
      </c>
      <c r="G96" s="200"/>
      <c r="H96" s="200">
        <f t="shared" si="37"/>
        <v>0</v>
      </c>
      <c r="I96" s="107" t="str">
        <f t="shared" si="38"/>
        <v>OK</v>
      </c>
      <c r="J96" s="200"/>
      <c r="K96" s="200">
        <f t="shared" si="27"/>
        <v>0</v>
      </c>
      <c r="L96" s="107" t="str">
        <f t="shared" si="28"/>
        <v>OK</v>
      </c>
      <c r="M96" s="200"/>
      <c r="N96" s="200">
        <f t="shared" si="29"/>
        <v>0</v>
      </c>
      <c r="O96" s="107" t="str">
        <f t="shared" si="30"/>
        <v>OK</v>
      </c>
      <c r="P96" s="200"/>
      <c r="Q96" s="200">
        <f t="shared" si="31"/>
        <v>0</v>
      </c>
      <c r="R96" s="107" t="str">
        <f t="shared" si="32"/>
        <v>OK</v>
      </c>
      <c r="S96" s="200"/>
      <c r="T96" s="200">
        <f t="shared" si="33"/>
        <v>0</v>
      </c>
      <c r="U96" s="107" t="str">
        <f t="shared" si="34"/>
        <v>OK</v>
      </c>
      <c r="V96" s="200"/>
      <c r="W96" s="200">
        <f t="shared" si="35"/>
        <v>0</v>
      </c>
      <c r="X96" s="107" t="str">
        <f t="shared" si="36"/>
        <v>OK</v>
      </c>
    </row>
    <row r="97" spans="1:25" ht="15" x14ac:dyDescent="0.25">
      <c r="A97" s="110"/>
      <c r="B97" s="111"/>
      <c r="C97" s="110"/>
      <c r="D97" s="112"/>
      <c r="E97" s="200"/>
      <c r="F97" s="200">
        <f t="shared" si="26"/>
        <v>0</v>
      </c>
      <c r="G97" s="200"/>
      <c r="H97" s="200">
        <f t="shared" si="37"/>
        <v>0</v>
      </c>
      <c r="I97" s="107" t="str">
        <f t="shared" si="38"/>
        <v>OK</v>
      </c>
      <c r="J97" s="200"/>
      <c r="K97" s="200">
        <f t="shared" si="27"/>
        <v>0</v>
      </c>
      <c r="L97" s="107" t="str">
        <f t="shared" si="28"/>
        <v>OK</v>
      </c>
      <c r="M97" s="200"/>
      <c r="N97" s="200">
        <f t="shared" si="29"/>
        <v>0</v>
      </c>
      <c r="O97" s="107" t="str">
        <f t="shared" si="30"/>
        <v>OK</v>
      </c>
      <c r="P97" s="200"/>
      <c r="Q97" s="200">
        <f t="shared" si="31"/>
        <v>0</v>
      </c>
      <c r="R97" s="107" t="str">
        <f t="shared" si="32"/>
        <v>OK</v>
      </c>
      <c r="S97" s="200"/>
      <c r="T97" s="200">
        <f t="shared" si="33"/>
        <v>0</v>
      </c>
      <c r="U97" s="107" t="str">
        <f t="shared" si="34"/>
        <v>OK</v>
      </c>
      <c r="V97" s="200"/>
      <c r="W97" s="200">
        <f t="shared" si="35"/>
        <v>0</v>
      </c>
      <c r="X97" s="107" t="str">
        <f t="shared" si="36"/>
        <v>OK</v>
      </c>
    </row>
    <row r="98" spans="1:25" ht="15" x14ac:dyDescent="0.25">
      <c r="A98" s="110"/>
      <c r="B98" s="111"/>
      <c r="C98" s="110"/>
      <c r="D98" s="112"/>
      <c r="E98" s="200"/>
      <c r="F98" s="200">
        <f t="shared" si="26"/>
        <v>0</v>
      </c>
      <c r="G98" s="200"/>
      <c r="H98" s="200">
        <f t="shared" si="37"/>
        <v>0</v>
      </c>
      <c r="I98" s="107" t="str">
        <f t="shared" si="38"/>
        <v>OK</v>
      </c>
      <c r="J98" s="200"/>
      <c r="K98" s="200">
        <f t="shared" si="27"/>
        <v>0</v>
      </c>
      <c r="L98" s="107" t="str">
        <f t="shared" si="28"/>
        <v>OK</v>
      </c>
      <c r="M98" s="200"/>
      <c r="N98" s="200">
        <f t="shared" si="29"/>
        <v>0</v>
      </c>
      <c r="O98" s="107" t="str">
        <f t="shared" si="30"/>
        <v>OK</v>
      </c>
      <c r="P98" s="200"/>
      <c r="Q98" s="200">
        <f t="shared" si="31"/>
        <v>0</v>
      </c>
      <c r="R98" s="107" t="str">
        <f t="shared" si="32"/>
        <v>OK</v>
      </c>
      <c r="S98" s="200"/>
      <c r="T98" s="200">
        <f t="shared" si="33"/>
        <v>0</v>
      </c>
      <c r="U98" s="107" t="str">
        <f t="shared" si="34"/>
        <v>OK</v>
      </c>
      <c r="V98" s="200"/>
      <c r="W98" s="200">
        <f t="shared" si="35"/>
        <v>0</v>
      </c>
      <c r="X98" s="107" t="str">
        <f t="shared" si="36"/>
        <v>OK</v>
      </c>
    </row>
    <row r="99" spans="1:25" ht="15" x14ac:dyDescent="0.25">
      <c r="A99" s="110"/>
      <c r="B99" s="111"/>
      <c r="C99" s="110"/>
      <c r="D99" s="112"/>
      <c r="E99" s="200"/>
      <c r="F99" s="200">
        <f t="shared" si="26"/>
        <v>0</v>
      </c>
      <c r="G99" s="200"/>
      <c r="H99" s="200">
        <f t="shared" si="37"/>
        <v>0</v>
      </c>
      <c r="I99" s="107" t="str">
        <f t="shared" si="38"/>
        <v>OK</v>
      </c>
      <c r="J99" s="200"/>
      <c r="K99" s="200">
        <f t="shared" si="27"/>
        <v>0</v>
      </c>
      <c r="L99" s="107" t="str">
        <f t="shared" si="28"/>
        <v>OK</v>
      </c>
      <c r="M99" s="200"/>
      <c r="N99" s="200">
        <f t="shared" si="29"/>
        <v>0</v>
      </c>
      <c r="O99" s="107" t="str">
        <f t="shared" si="30"/>
        <v>OK</v>
      </c>
      <c r="P99" s="200"/>
      <c r="Q99" s="200">
        <f t="shared" si="31"/>
        <v>0</v>
      </c>
      <c r="R99" s="107" t="str">
        <f t="shared" si="32"/>
        <v>OK</v>
      </c>
      <c r="S99" s="200"/>
      <c r="T99" s="200">
        <f t="shared" si="33"/>
        <v>0</v>
      </c>
      <c r="U99" s="107" t="str">
        <f t="shared" si="34"/>
        <v>OK</v>
      </c>
      <c r="V99" s="200"/>
      <c r="W99" s="200">
        <f t="shared" si="35"/>
        <v>0</v>
      </c>
      <c r="X99" s="107" t="str">
        <f t="shared" si="36"/>
        <v>OK</v>
      </c>
    </row>
    <row r="100" spans="1:25" ht="15" x14ac:dyDescent="0.25">
      <c r="A100" s="110"/>
      <c r="B100" s="111"/>
      <c r="C100" s="110"/>
      <c r="D100" s="112"/>
      <c r="E100" s="200"/>
      <c r="F100" s="200">
        <f t="shared" si="26"/>
        <v>0</v>
      </c>
      <c r="G100" s="200"/>
      <c r="H100" s="200">
        <f t="shared" si="37"/>
        <v>0</v>
      </c>
      <c r="I100" s="107" t="str">
        <f t="shared" si="38"/>
        <v>OK</v>
      </c>
      <c r="J100" s="200"/>
      <c r="K100" s="200">
        <f t="shared" si="27"/>
        <v>0</v>
      </c>
      <c r="L100" s="107" t="str">
        <f t="shared" si="28"/>
        <v>OK</v>
      </c>
      <c r="M100" s="200"/>
      <c r="N100" s="200">
        <f t="shared" si="29"/>
        <v>0</v>
      </c>
      <c r="O100" s="107" t="str">
        <f t="shared" si="30"/>
        <v>OK</v>
      </c>
      <c r="P100" s="200"/>
      <c r="Q100" s="200">
        <f t="shared" si="31"/>
        <v>0</v>
      </c>
      <c r="R100" s="107" t="str">
        <f t="shared" si="32"/>
        <v>OK</v>
      </c>
      <c r="S100" s="200"/>
      <c r="T100" s="200">
        <f t="shared" si="33"/>
        <v>0</v>
      </c>
      <c r="U100" s="107" t="str">
        <f t="shared" si="34"/>
        <v>OK</v>
      </c>
      <c r="V100" s="200"/>
      <c r="W100" s="200">
        <f t="shared" si="35"/>
        <v>0</v>
      </c>
      <c r="X100" s="107" t="str">
        <f t="shared" si="36"/>
        <v>OK</v>
      </c>
    </row>
    <row r="101" spans="1:25" ht="15" x14ac:dyDescent="0.25">
      <c r="A101" s="110"/>
      <c r="B101" s="111"/>
      <c r="C101" s="110"/>
      <c r="D101" s="112"/>
      <c r="E101" s="200"/>
      <c r="F101" s="200">
        <f t="shared" si="26"/>
        <v>0</v>
      </c>
      <c r="G101" s="200"/>
      <c r="H101" s="200">
        <f t="shared" si="37"/>
        <v>0</v>
      </c>
      <c r="I101" s="107" t="str">
        <f t="shared" si="38"/>
        <v>OK</v>
      </c>
      <c r="J101" s="200"/>
      <c r="K101" s="200">
        <f t="shared" si="27"/>
        <v>0</v>
      </c>
      <c r="L101" s="107" t="str">
        <f t="shared" si="28"/>
        <v>OK</v>
      </c>
      <c r="M101" s="200"/>
      <c r="N101" s="200">
        <f t="shared" si="29"/>
        <v>0</v>
      </c>
      <c r="O101" s="107" t="str">
        <f t="shared" si="30"/>
        <v>OK</v>
      </c>
      <c r="P101" s="200"/>
      <c r="Q101" s="200">
        <f t="shared" si="31"/>
        <v>0</v>
      </c>
      <c r="R101" s="107" t="str">
        <f t="shared" si="32"/>
        <v>OK</v>
      </c>
      <c r="S101" s="200"/>
      <c r="T101" s="200">
        <f t="shared" si="33"/>
        <v>0</v>
      </c>
      <c r="U101" s="107" t="str">
        <f t="shared" si="34"/>
        <v>OK</v>
      </c>
      <c r="V101" s="200"/>
      <c r="W101" s="200">
        <f t="shared" si="35"/>
        <v>0</v>
      </c>
      <c r="X101" s="107" t="str">
        <f t="shared" si="36"/>
        <v>OK</v>
      </c>
    </row>
    <row r="102" spans="1:25" ht="15" x14ac:dyDescent="0.25">
      <c r="A102" s="110"/>
      <c r="B102" s="111"/>
      <c r="C102" s="110"/>
      <c r="D102" s="112"/>
      <c r="E102" s="200"/>
      <c r="F102" s="200">
        <f t="shared" si="26"/>
        <v>0</v>
      </c>
      <c r="G102" s="200"/>
      <c r="H102" s="200">
        <f t="shared" si="37"/>
        <v>0</v>
      </c>
      <c r="I102" s="107" t="str">
        <f t="shared" si="38"/>
        <v>OK</v>
      </c>
      <c r="J102" s="200"/>
      <c r="K102" s="200">
        <f t="shared" si="27"/>
        <v>0</v>
      </c>
      <c r="L102" s="107" t="str">
        <f t="shared" si="28"/>
        <v>OK</v>
      </c>
      <c r="M102" s="200"/>
      <c r="N102" s="200">
        <f t="shared" si="29"/>
        <v>0</v>
      </c>
      <c r="O102" s="107" t="str">
        <f t="shared" si="30"/>
        <v>OK</v>
      </c>
      <c r="P102" s="200"/>
      <c r="Q102" s="200">
        <f t="shared" si="31"/>
        <v>0</v>
      </c>
      <c r="R102" s="107" t="str">
        <f t="shared" si="32"/>
        <v>OK</v>
      </c>
      <c r="S102" s="200"/>
      <c r="T102" s="200">
        <f t="shared" si="33"/>
        <v>0</v>
      </c>
      <c r="U102" s="107" t="str">
        <f t="shared" si="34"/>
        <v>OK</v>
      </c>
      <c r="V102" s="200"/>
      <c r="W102" s="200">
        <f t="shared" si="35"/>
        <v>0</v>
      </c>
      <c r="X102" s="107" t="str">
        <f t="shared" si="36"/>
        <v>OK</v>
      </c>
    </row>
    <row r="103" spans="1:25" ht="15" x14ac:dyDescent="0.25">
      <c r="A103" s="110"/>
      <c r="B103" s="111"/>
      <c r="C103" s="110"/>
      <c r="D103" s="112"/>
      <c r="E103" s="200"/>
      <c r="F103" s="200">
        <f t="shared" si="26"/>
        <v>0</v>
      </c>
      <c r="G103" s="200"/>
      <c r="H103" s="200">
        <f t="shared" si="37"/>
        <v>0</v>
      </c>
      <c r="I103" s="107" t="str">
        <f t="shared" si="38"/>
        <v>OK</v>
      </c>
      <c r="J103" s="200"/>
      <c r="K103" s="200">
        <f t="shared" si="27"/>
        <v>0</v>
      </c>
      <c r="L103" s="107" t="str">
        <f t="shared" si="28"/>
        <v>OK</v>
      </c>
      <c r="M103" s="200"/>
      <c r="N103" s="200">
        <f t="shared" si="29"/>
        <v>0</v>
      </c>
      <c r="O103" s="107" t="str">
        <f t="shared" si="30"/>
        <v>OK</v>
      </c>
      <c r="P103" s="200"/>
      <c r="Q103" s="200">
        <f t="shared" si="31"/>
        <v>0</v>
      </c>
      <c r="R103" s="107" t="str">
        <f t="shared" si="32"/>
        <v>OK</v>
      </c>
      <c r="S103" s="200"/>
      <c r="T103" s="200">
        <f t="shared" si="33"/>
        <v>0</v>
      </c>
      <c r="U103" s="107" t="str">
        <f t="shared" si="34"/>
        <v>OK</v>
      </c>
      <c r="V103" s="200"/>
      <c r="W103" s="200">
        <f t="shared" si="35"/>
        <v>0</v>
      </c>
      <c r="X103" s="107" t="str">
        <f t="shared" si="36"/>
        <v>OK</v>
      </c>
    </row>
    <row r="104" spans="1:25" ht="15" x14ac:dyDescent="0.25">
      <c r="A104" s="110"/>
      <c r="B104" s="111"/>
      <c r="C104" s="110"/>
      <c r="D104" s="112"/>
      <c r="E104" s="200"/>
      <c r="F104" s="200">
        <f t="shared" si="26"/>
        <v>0</v>
      </c>
      <c r="G104" s="200"/>
      <c r="H104" s="200">
        <f t="shared" si="37"/>
        <v>0</v>
      </c>
      <c r="I104" s="107" t="str">
        <f t="shared" si="38"/>
        <v>OK</v>
      </c>
      <c r="J104" s="200"/>
      <c r="K104" s="200">
        <f t="shared" si="27"/>
        <v>0</v>
      </c>
      <c r="L104" s="107" t="str">
        <f t="shared" si="28"/>
        <v>OK</v>
      </c>
      <c r="M104" s="200"/>
      <c r="N104" s="200">
        <f t="shared" si="29"/>
        <v>0</v>
      </c>
      <c r="O104" s="107" t="str">
        <f t="shared" si="30"/>
        <v>OK</v>
      </c>
      <c r="P104" s="200"/>
      <c r="Q104" s="200">
        <f t="shared" si="31"/>
        <v>0</v>
      </c>
      <c r="R104" s="107" t="str">
        <f t="shared" si="32"/>
        <v>OK</v>
      </c>
      <c r="S104" s="200"/>
      <c r="T104" s="200">
        <f t="shared" si="33"/>
        <v>0</v>
      </c>
      <c r="U104" s="107" t="str">
        <f t="shared" si="34"/>
        <v>OK</v>
      </c>
      <c r="V104" s="200"/>
      <c r="W104" s="200">
        <f t="shared" si="35"/>
        <v>0</v>
      </c>
      <c r="X104" s="107" t="str">
        <f t="shared" si="36"/>
        <v>OK</v>
      </c>
    </row>
    <row r="105" spans="1:25" ht="15" x14ac:dyDescent="0.25">
      <c r="A105" s="110"/>
      <c r="B105" s="111"/>
      <c r="C105" s="110"/>
      <c r="D105" s="112"/>
      <c r="E105" s="200"/>
      <c r="F105" s="200">
        <f t="shared" si="26"/>
        <v>0</v>
      </c>
      <c r="G105" s="200"/>
      <c r="H105" s="200">
        <f t="shared" si="37"/>
        <v>0</v>
      </c>
      <c r="I105" s="107" t="str">
        <f t="shared" si="38"/>
        <v>OK</v>
      </c>
      <c r="J105" s="200"/>
      <c r="K105" s="200">
        <f t="shared" si="27"/>
        <v>0</v>
      </c>
      <c r="L105" s="107" t="str">
        <f t="shared" si="28"/>
        <v>OK</v>
      </c>
      <c r="M105" s="200"/>
      <c r="N105" s="200">
        <f t="shared" si="29"/>
        <v>0</v>
      </c>
      <c r="O105" s="107" t="str">
        <f t="shared" si="30"/>
        <v>OK</v>
      </c>
      <c r="P105" s="200"/>
      <c r="Q105" s="200">
        <f t="shared" si="31"/>
        <v>0</v>
      </c>
      <c r="R105" s="107" t="str">
        <f t="shared" si="32"/>
        <v>OK</v>
      </c>
      <c r="S105" s="200"/>
      <c r="T105" s="200">
        <f t="shared" si="33"/>
        <v>0</v>
      </c>
      <c r="U105" s="107" t="str">
        <f t="shared" si="34"/>
        <v>OK</v>
      </c>
      <c r="V105" s="200"/>
      <c r="W105" s="200">
        <f t="shared" si="35"/>
        <v>0</v>
      </c>
      <c r="X105" s="107" t="str">
        <f t="shared" si="36"/>
        <v>OK</v>
      </c>
    </row>
    <row r="106" spans="1:25" ht="15" x14ac:dyDescent="0.25">
      <c r="A106" s="110"/>
      <c r="B106" s="111"/>
      <c r="C106" s="110"/>
      <c r="D106" s="112"/>
      <c r="E106" s="200"/>
      <c r="F106" s="200">
        <f t="shared" si="26"/>
        <v>0</v>
      </c>
      <c r="G106" s="200"/>
      <c r="H106" s="200">
        <f t="shared" si="37"/>
        <v>0</v>
      </c>
      <c r="I106" s="107" t="str">
        <f t="shared" si="38"/>
        <v>OK</v>
      </c>
      <c r="J106" s="200"/>
      <c r="K106" s="200">
        <f t="shared" si="27"/>
        <v>0</v>
      </c>
      <c r="L106" s="107" t="str">
        <f t="shared" si="28"/>
        <v>OK</v>
      </c>
      <c r="M106" s="200"/>
      <c r="N106" s="200">
        <f t="shared" si="29"/>
        <v>0</v>
      </c>
      <c r="O106" s="107" t="str">
        <f t="shared" si="30"/>
        <v>OK</v>
      </c>
      <c r="P106" s="200"/>
      <c r="Q106" s="200">
        <f t="shared" si="31"/>
        <v>0</v>
      </c>
      <c r="R106" s="107" t="str">
        <f t="shared" si="32"/>
        <v>OK</v>
      </c>
      <c r="S106" s="200"/>
      <c r="T106" s="200">
        <f t="shared" si="33"/>
        <v>0</v>
      </c>
      <c r="U106" s="107" t="str">
        <f t="shared" si="34"/>
        <v>OK</v>
      </c>
      <c r="V106" s="200"/>
      <c r="W106" s="200">
        <f t="shared" si="35"/>
        <v>0</v>
      </c>
      <c r="X106" s="107" t="str">
        <f t="shared" si="36"/>
        <v>OK</v>
      </c>
    </row>
    <row r="107" spans="1:25" ht="15" x14ac:dyDescent="0.25">
      <c r="A107" s="194"/>
      <c r="B107" s="195"/>
      <c r="C107" s="194"/>
      <c r="D107" s="196"/>
      <c r="E107" s="197"/>
      <c r="F107" s="198"/>
      <c r="G107" s="197"/>
      <c r="H107" s="198"/>
      <c r="I107" s="199"/>
      <c r="J107" s="197"/>
      <c r="K107" s="198"/>
      <c r="L107" s="199"/>
      <c r="M107" s="197"/>
      <c r="N107" s="198"/>
      <c r="O107" s="199"/>
      <c r="P107" s="197"/>
      <c r="Q107" s="198"/>
      <c r="R107" s="199"/>
      <c r="S107" s="197"/>
      <c r="T107" s="198"/>
      <c r="U107" s="199"/>
      <c r="V107" s="197"/>
      <c r="W107" s="198"/>
      <c r="X107" s="199"/>
    </row>
    <row r="108" spans="1:25" x14ac:dyDescent="0.25">
      <c r="A108" s="110"/>
      <c r="B108" s="121" t="s">
        <v>36</v>
      </c>
      <c r="C108" s="110"/>
      <c r="D108" s="110"/>
      <c r="E108" s="113"/>
      <c r="F108" s="122">
        <f>SUM(F8:F107)</f>
        <v>0</v>
      </c>
      <c r="G108" s="113"/>
      <c r="H108" s="122">
        <f>SUM(H8:H107)</f>
        <v>0</v>
      </c>
      <c r="I108" s="110"/>
      <c r="J108" s="113"/>
      <c r="K108" s="122">
        <f>SUM(K8:K107)</f>
        <v>0</v>
      </c>
      <c r="L108" s="110"/>
      <c r="M108" s="113"/>
      <c r="N108" s="122">
        <f>SUM(N8:N107)</f>
        <v>0</v>
      </c>
      <c r="O108" s="110"/>
      <c r="P108" s="113"/>
      <c r="Q108" s="122">
        <f>SUM(Q8:Q107)</f>
        <v>0</v>
      </c>
      <c r="R108" s="110"/>
      <c r="S108" s="113"/>
      <c r="T108" s="122">
        <f>SUM(T8:T107)</f>
        <v>0</v>
      </c>
      <c r="U108" s="110"/>
      <c r="V108" s="113"/>
      <c r="W108" s="122">
        <f>SUM(W8:W107)</f>
        <v>0</v>
      </c>
      <c r="X108" s="110"/>
      <c r="Y108" s="7"/>
    </row>
    <row r="109" spans="1:25" x14ac:dyDescent="0.25">
      <c r="A109" s="110"/>
      <c r="B109" s="125" t="s">
        <v>77</v>
      </c>
      <c r="C109" s="126">
        <v>0.17</v>
      </c>
      <c r="D109" s="110"/>
      <c r="E109" s="113"/>
      <c r="F109" s="113">
        <f>ROUND(F$108*$C109,0)</f>
        <v>0</v>
      </c>
      <c r="G109" s="127"/>
      <c r="H109" s="113">
        <f>ROUND(H$108*G109,0)</f>
        <v>0</v>
      </c>
      <c r="I109" s="110"/>
      <c r="J109" s="127"/>
      <c r="K109" s="113">
        <f>ROUND(K$108*J109,0)</f>
        <v>0</v>
      </c>
      <c r="L109" s="110"/>
      <c r="M109" s="127"/>
      <c r="N109" s="113">
        <f>ROUND(N$108*M109,0)</f>
        <v>0</v>
      </c>
      <c r="O109" s="110"/>
      <c r="P109" s="127"/>
      <c r="Q109" s="113">
        <f>ROUND(Q$108*P109,0)</f>
        <v>0</v>
      </c>
      <c r="R109" s="110"/>
      <c r="S109" s="127"/>
      <c r="T109" s="113">
        <f>ROUND(T$108*S109,0)</f>
        <v>0</v>
      </c>
      <c r="U109" s="110"/>
      <c r="V109" s="127"/>
      <c r="W109" s="113">
        <f>ROUND(W$108*V109,0)</f>
        <v>0</v>
      </c>
      <c r="X109" s="110"/>
      <c r="Y109" s="7"/>
    </row>
    <row r="110" spans="1:25" x14ac:dyDescent="0.25">
      <c r="A110" s="110"/>
      <c r="B110" s="125" t="s">
        <v>37</v>
      </c>
      <c r="C110" s="126">
        <v>0.05</v>
      </c>
      <c r="D110" s="110"/>
      <c r="E110" s="113"/>
      <c r="F110" s="113">
        <f t="shared" ref="F110:F111" si="39">ROUND(F$108*$C110,0)</f>
        <v>0</v>
      </c>
      <c r="G110" s="127"/>
      <c r="H110" s="113">
        <f>ROUND(H$108*G110,0)</f>
        <v>0</v>
      </c>
      <c r="I110" s="110"/>
      <c r="J110" s="127"/>
      <c r="K110" s="113">
        <f>ROUND(K$108*J110,0)</f>
        <v>0</v>
      </c>
      <c r="L110" s="110"/>
      <c r="M110" s="127"/>
      <c r="N110" s="113">
        <f>ROUND(N$108*M110,0)</f>
        <v>0</v>
      </c>
      <c r="O110" s="110"/>
      <c r="P110" s="127"/>
      <c r="Q110" s="113">
        <f>ROUND(Q$108*P110,0)</f>
        <v>0</v>
      </c>
      <c r="R110" s="110"/>
      <c r="S110" s="127"/>
      <c r="T110" s="113">
        <f>ROUND(T$108*S110,0)</f>
        <v>0</v>
      </c>
      <c r="U110" s="110"/>
      <c r="V110" s="127"/>
      <c r="W110" s="113">
        <f>ROUND(W$108*V110,0)</f>
        <v>0</v>
      </c>
      <c r="X110" s="110"/>
      <c r="Y110" s="7"/>
    </row>
    <row r="111" spans="1:25" x14ac:dyDescent="0.25">
      <c r="A111" s="110"/>
      <c r="B111" s="125" t="s">
        <v>78</v>
      </c>
      <c r="C111" s="126">
        <v>0.03</v>
      </c>
      <c r="D111" s="110"/>
      <c r="E111" s="113"/>
      <c r="F111" s="113">
        <f t="shared" si="39"/>
        <v>0</v>
      </c>
      <c r="G111" s="127"/>
      <c r="H111" s="113">
        <f>ROUND(H$108*G111,0)</f>
        <v>0</v>
      </c>
      <c r="I111" s="110"/>
      <c r="J111" s="127"/>
      <c r="K111" s="113">
        <f>ROUND(K$108*J111,0)</f>
        <v>0</v>
      </c>
      <c r="L111" s="110"/>
      <c r="M111" s="127"/>
      <c r="N111" s="113">
        <f>ROUND(N$108*M111,0)</f>
        <v>0</v>
      </c>
      <c r="O111" s="110"/>
      <c r="P111" s="127"/>
      <c r="Q111" s="113">
        <f>ROUND(Q$108*P111,0)</f>
        <v>0</v>
      </c>
      <c r="R111" s="110"/>
      <c r="S111" s="127"/>
      <c r="T111" s="113">
        <f>ROUND(T$108*S111,0)</f>
        <v>0</v>
      </c>
      <c r="U111" s="110"/>
      <c r="V111" s="127"/>
      <c r="W111" s="113">
        <f>ROUND(W$108*V111,0)</f>
        <v>0</v>
      </c>
      <c r="X111" s="110"/>
      <c r="Y111" s="7"/>
    </row>
    <row r="112" spans="1:25" x14ac:dyDescent="0.25">
      <c r="A112" s="110"/>
      <c r="B112" s="128" t="s">
        <v>38</v>
      </c>
      <c r="C112" s="129">
        <f>SUM(C109:C111)</f>
        <v>0.25</v>
      </c>
      <c r="D112" s="110"/>
      <c r="E112" s="113"/>
      <c r="F112" s="122">
        <f>SUM(F109:F111)</f>
        <v>0</v>
      </c>
      <c r="G112" s="127"/>
      <c r="H112" s="122">
        <f>SUM(H109:H111)</f>
        <v>0</v>
      </c>
      <c r="I112" s="110" t="str">
        <f>+IF(G112&lt;=$C$112,"OK","NO OK")</f>
        <v>OK</v>
      </c>
      <c r="J112" s="127"/>
      <c r="K112" s="122">
        <f>SUM(K109:K111)</f>
        <v>0</v>
      </c>
      <c r="L112" s="110" t="str">
        <f>+IF(J112&lt;=$C$112,"OK","NO OK")</f>
        <v>OK</v>
      </c>
      <c r="M112" s="127"/>
      <c r="N112" s="122">
        <f>SUM(N109:N111)</f>
        <v>0</v>
      </c>
      <c r="O112" s="110" t="str">
        <f>+IF(M112&lt;=$C$112,"OK","NO OK")</f>
        <v>OK</v>
      </c>
      <c r="P112" s="127"/>
      <c r="Q112" s="122">
        <f>SUM(Q109:Q111)</f>
        <v>0</v>
      </c>
      <c r="R112" s="110" t="str">
        <f>+IF(P112&lt;=$C$112,"OK","NO OK")</f>
        <v>OK</v>
      </c>
      <c r="S112" s="127"/>
      <c r="T112" s="122">
        <f>SUM(T109:T111)</f>
        <v>0</v>
      </c>
      <c r="U112" s="110" t="str">
        <f>+IF(S112&lt;=$C$112,"OK","NO OK")</f>
        <v>OK</v>
      </c>
      <c r="V112" s="127"/>
      <c r="W112" s="122">
        <f>SUM(W109:W111)</f>
        <v>0</v>
      </c>
      <c r="X112" s="110" t="str">
        <f>+IF(V112&lt;=$C$112,"OK","NO OK")</f>
        <v>OK</v>
      </c>
      <c r="Y112" s="7"/>
    </row>
    <row r="113" spans="1:25" x14ac:dyDescent="0.25">
      <c r="A113" s="110"/>
      <c r="B113" s="130" t="s">
        <v>39</v>
      </c>
      <c r="C113" s="131">
        <v>0.19</v>
      </c>
      <c r="D113" s="110"/>
      <c r="E113" s="113"/>
      <c r="F113" s="113">
        <f>ROUNDUP(F108*C110*C113,0)</f>
        <v>0</v>
      </c>
      <c r="G113" s="127"/>
      <c r="H113" s="113">
        <f>ROUND(H108*G110*G113,0)</f>
        <v>0</v>
      </c>
      <c r="I113" s="110"/>
      <c r="J113" s="127"/>
      <c r="K113" s="113">
        <f>ROUND(K108*J110*J113,0)</f>
        <v>0</v>
      </c>
      <c r="L113" s="110"/>
      <c r="M113" s="127"/>
      <c r="N113" s="113">
        <f>ROUND(N108*M110*M113,0)</f>
        <v>0</v>
      </c>
      <c r="O113" s="110"/>
      <c r="P113" s="127"/>
      <c r="Q113" s="113">
        <f>ROUND(Q108*P110*P113,0)</f>
        <v>0</v>
      </c>
      <c r="R113" s="110"/>
      <c r="S113" s="127"/>
      <c r="T113" s="113">
        <f>ROUND(T108*S110*S113,0)</f>
        <v>0</v>
      </c>
      <c r="U113" s="110"/>
      <c r="V113" s="127"/>
      <c r="W113" s="113">
        <f>ROUND(W108*V110*V113,0)</f>
        <v>0</v>
      </c>
      <c r="X113" s="110"/>
      <c r="Y113" s="7"/>
    </row>
    <row r="114" spans="1:25" x14ac:dyDescent="0.25">
      <c r="A114" s="110"/>
      <c r="B114" s="132" t="s">
        <v>135</v>
      </c>
      <c r="C114" s="110"/>
      <c r="D114" s="39"/>
      <c r="E114" s="113"/>
      <c r="F114" s="122">
        <f>F108+F112+F113</f>
        <v>0</v>
      </c>
      <c r="G114" s="133"/>
      <c r="I114" s="110"/>
      <c r="J114" s="133"/>
      <c r="L114" s="110"/>
      <c r="M114" s="133"/>
      <c r="O114" s="110"/>
      <c r="P114" s="133"/>
      <c r="R114" s="110"/>
      <c r="S114" s="133"/>
      <c r="U114" s="110"/>
      <c r="V114" s="133"/>
      <c r="X114" s="110"/>
      <c r="Y114" s="7"/>
    </row>
    <row r="115" spans="1:25" x14ac:dyDescent="0.25">
      <c r="A115" s="110"/>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7"/>
    </row>
    <row r="116" spans="1:25" ht="15" x14ac:dyDescent="0.25">
      <c r="A116" s="110"/>
      <c r="B116" s="134" t="s">
        <v>127</v>
      </c>
      <c r="C116" s="110"/>
      <c r="D116" s="110"/>
      <c r="E116" s="110"/>
      <c r="F116" s="110"/>
      <c r="G116" s="110"/>
      <c r="H116" s="108">
        <f>H108+H112+H113</f>
        <v>0</v>
      </c>
      <c r="I116" s="107" t="str">
        <f>+IF(H116&lt;=$F114,"OK","NO OK")</f>
        <v>OK</v>
      </c>
      <c r="J116" s="110"/>
      <c r="K116" s="108">
        <f>K108+K112+K113</f>
        <v>0</v>
      </c>
      <c r="L116" s="107" t="str">
        <f>+IF(K116&lt;=$F114,"OK","NO OK")</f>
        <v>OK</v>
      </c>
      <c r="M116" s="110"/>
      <c r="N116" s="108">
        <f>N108+N112+N113</f>
        <v>0</v>
      </c>
      <c r="O116" s="107" t="str">
        <f>+IF(N116&lt;=$F114,"OK","NO OK")</f>
        <v>OK</v>
      </c>
      <c r="P116" s="110"/>
      <c r="Q116" s="108">
        <f>Q108+Q112+Q113</f>
        <v>0</v>
      </c>
      <c r="R116" s="107" t="str">
        <f>+IF(Q116&lt;=$F114,"OK","NO OK")</f>
        <v>OK</v>
      </c>
      <c r="S116" s="110"/>
      <c r="T116" s="108">
        <f>T108+T112+T113</f>
        <v>0</v>
      </c>
      <c r="U116" s="107" t="str">
        <f>+IF(T116&lt;=$F114,"OK","NO OK")</f>
        <v>OK</v>
      </c>
      <c r="V116" s="110"/>
      <c r="W116" s="108">
        <f>W108+W112+W113</f>
        <v>0</v>
      </c>
      <c r="X116" s="107" t="str">
        <f>+IF(W116&lt;=$F114,"OK","NO OK")</f>
        <v>OK</v>
      </c>
      <c r="Y116" s="7"/>
    </row>
    <row r="117" spans="1:25" ht="15" x14ac:dyDescent="0.25">
      <c r="A117" s="110"/>
      <c r="B117" s="134" t="s">
        <v>128</v>
      </c>
      <c r="C117" s="110"/>
      <c r="D117" s="110"/>
      <c r="E117" s="110"/>
      <c r="F117" s="110"/>
      <c r="G117" s="110"/>
      <c r="H117" s="135" t="e">
        <f>+ROUND(H116/$F114,4)</f>
        <v>#DIV/0!</v>
      </c>
      <c r="I117" s="107" t="e">
        <f>+IF(H117&gt;=95%,"OK","NO OK")</f>
        <v>#DIV/0!</v>
      </c>
      <c r="J117" s="110"/>
      <c r="K117" s="135" t="e">
        <f>+ROUND(K116/$F114,4)</f>
        <v>#DIV/0!</v>
      </c>
      <c r="L117" s="107" t="e">
        <f>+IF(K117&gt;=95%,"OK","NO OK")</f>
        <v>#DIV/0!</v>
      </c>
      <c r="M117" s="110"/>
      <c r="N117" s="135" t="e">
        <f>+ROUND(N116/$F114,4)</f>
        <v>#DIV/0!</v>
      </c>
      <c r="O117" s="107" t="e">
        <f>+IF(N117&gt;=95%,"OK","NO OK")</f>
        <v>#DIV/0!</v>
      </c>
      <c r="P117" s="110"/>
      <c r="Q117" s="135" t="e">
        <f>+ROUND(Q116/$F114,4)</f>
        <v>#DIV/0!</v>
      </c>
      <c r="R117" s="107" t="e">
        <f>+IF(Q117&gt;=95%,"OK","NO OK")</f>
        <v>#DIV/0!</v>
      </c>
      <c r="S117" s="110"/>
      <c r="T117" s="135" t="e">
        <f>+ROUND(T116/$F114,4)</f>
        <v>#DIV/0!</v>
      </c>
      <c r="U117" s="107" t="e">
        <f>+IF(T117&gt;=95%,"OK","NO OK")</f>
        <v>#DIV/0!</v>
      </c>
      <c r="V117" s="110"/>
      <c r="W117" s="135" t="e">
        <f>+ROUND(W116/$F114,4)</f>
        <v>#DIV/0!</v>
      </c>
      <c r="X117" s="107" t="e">
        <f>+IF(W117&gt;=95%,"OK","NO OK")</f>
        <v>#DIV/0!</v>
      </c>
      <c r="Y117" s="7"/>
    </row>
    <row r="118" spans="1:25" x14ac:dyDescent="0.25">
      <c r="A118" s="110"/>
      <c r="B118" s="134" t="s">
        <v>129</v>
      </c>
      <c r="C118" s="110"/>
      <c r="D118" s="110"/>
      <c r="E118" s="110"/>
      <c r="F118" s="110"/>
      <c r="G118" s="110"/>
      <c r="H118" s="122">
        <v>0</v>
      </c>
      <c r="I118" s="110"/>
      <c r="J118" s="110"/>
      <c r="K118" s="122">
        <v>0</v>
      </c>
      <c r="L118" s="110"/>
      <c r="M118" s="110"/>
      <c r="N118" s="122">
        <v>0</v>
      </c>
      <c r="O118" s="110"/>
      <c r="P118" s="110"/>
      <c r="Q118" s="122">
        <v>0</v>
      </c>
      <c r="R118" s="110"/>
      <c r="S118" s="110"/>
      <c r="T118" s="122">
        <v>0</v>
      </c>
      <c r="U118" s="110"/>
      <c r="V118" s="110"/>
      <c r="W118" s="122">
        <v>0</v>
      </c>
      <c r="X118" s="110"/>
      <c r="Y118" s="7"/>
    </row>
    <row r="119" spans="1:25" x14ac:dyDescent="0.25">
      <c r="A119" s="110"/>
      <c r="B119" s="134" t="s">
        <v>130</v>
      </c>
      <c r="C119" s="110"/>
      <c r="D119" s="110"/>
      <c r="E119" s="110"/>
      <c r="F119" s="110"/>
      <c r="G119" s="110"/>
      <c r="H119" s="122">
        <f>+ABS(H116-H118)</f>
        <v>0</v>
      </c>
      <c r="I119" s="110"/>
      <c r="J119" s="110"/>
      <c r="K119" s="122">
        <f>+ABS(K116-K118)</f>
        <v>0</v>
      </c>
      <c r="L119" s="110"/>
      <c r="M119" s="110"/>
      <c r="N119" s="122">
        <f>+ABS(N116-N118)</f>
        <v>0</v>
      </c>
      <c r="O119" s="110"/>
      <c r="P119" s="110"/>
      <c r="Q119" s="122">
        <f>+ABS(Q116-Q118)</f>
        <v>0</v>
      </c>
      <c r="R119" s="110"/>
      <c r="S119" s="110"/>
      <c r="T119" s="122">
        <f>+ABS(T116-T118)</f>
        <v>0</v>
      </c>
      <c r="U119" s="110"/>
      <c r="V119" s="110"/>
      <c r="W119" s="122">
        <f>+ABS(W116-W118)</f>
        <v>0</v>
      </c>
      <c r="X119" s="110"/>
      <c r="Y119" s="7"/>
    </row>
    <row r="120" spans="1:25" ht="15" x14ac:dyDescent="0.25">
      <c r="A120" s="110"/>
      <c r="B120" s="134" t="s">
        <v>131</v>
      </c>
      <c r="C120" s="110"/>
      <c r="D120" s="110"/>
      <c r="E120" s="110"/>
      <c r="F120" s="110"/>
      <c r="G120" s="110"/>
      <c r="H120" s="201" t="e">
        <f>+H119/H118</f>
        <v>#DIV/0!</v>
      </c>
      <c r="I120" s="109" t="e">
        <f>+IF(H120&gt;0.1%,"NO OK","OK")</f>
        <v>#DIV/0!</v>
      </c>
      <c r="J120" s="110"/>
      <c r="K120" s="201" t="e">
        <f>+K119/K118</f>
        <v>#DIV/0!</v>
      </c>
      <c r="L120" s="109" t="e">
        <f>+IF(K120&gt;0.1%,"NO OK","OK")</f>
        <v>#DIV/0!</v>
      </c>
      <c r="M120" s="110"/>
      <c r="N120" s="201" t="e">
        <f>+N119/N118</f>
        <v>#DIV/0!</v>
      </c>
      <c r="O120" s="109" t="e">
        <f>+IF(N120&gt;0.1%,"NO OK","OK")</f>
        <v>#DIV/0!</v>
      </c>
      <c r="P120" s="110"/>
      <c r="Q120" s="201" t="e">
        <f>+Q119/Q118</f>
        <v>#DIV/0!</v>
      </c>
      <c r="R120" s="109" t="e">
        <f>+IF(Q120&gt;0.1%,"NO OK","OK")</f>
        <v>#DIV/0!</v>
      </c>
      <c r="S120" s="110"/>
      <c r="T120" s="201" t="e">
        <f>+T119/T118</f>
        <v>#DIV/0!</v>
      </c>
      <c r="U120" s="109" t="e">
        <f>+IF(T120&gt;0.1%,"NO OK","OK")</f>
        <v>#DIV/0!</v>
      </c>
      <c r="V120" s="110"/>
      <c r="W120" s="201" t="e">
        <f>+W119/W118</f>
        <v>#DIV/0!</v>
      </c>
      <c r="X120" s="109" t="e">
        <f>+IF(W120&gt;0.1%,"NO OK","OK")</f>
        <v>#DIV/0!</v>
      </c>
      <c r="Y120" s="7"/>
    </row>
    <row r="121" spans="1:25" ht="15" x14ac:dyDescent="0.25">
      <c r="A121" s="110"/>
      <c r="B121" s="134" t="s">
        <v>132</v>
      </c>
      <c r="C121" s="110"/>
      <c r="D121" s="110"/>
      <c r="E121" s="110"/>
      <c r="F121" s="110"/>
      <c r="G121" s="110"/>
      <c r="H121" s="110"/>
      <c r="I121" s="109" t="s">
        <v>89</v>
      </c>
      <c r="J121" s="110"/>
      <c r="K121" s="110"/>
      <c r="L121" s="109" t="s">
        <v>89</v>
      </c>
      <c r="M121" s="110"/>
      <c r="N121" s="110"/>
      <c r="O121" s="109" t="s">
        <v>89</v>
      </c>
      <c r="P121" s="110"/>
      <c r="Q121" s="110"/>
      <c r="R121" s="109" t="s">
        <v>89</v>
      </c>
      <c r="S121" s="110"/>
      <c r="T121" s="110"/>
      <c r="U121" s="109" t="s">
        <v>89</v>
      </c>
      <c r="V121" s="110"/>
      <c r="W121" s="110"/>
      <c r="X121" s="109" t="s">
        <v>89</v>
      </c>
      <c r="Y121" s="7"/>
    </row>
    <row r="122" spans="1:25" ht="15" x14ac:dyDescent="0.25">
      <c r="A122" s="110"/>
      <c r="B122" s="134" t="s">
        <v>133</v>
      </c>
      <c r="C122" s="110"/>
      <c r="D122" s="110"/>
      <c r="E122" s="110"/>
      <c r="F122" s="110"/>
      <c r="G122" s="429" t="e">
        <f>+IF(I116="OK",IF(I117="OK",IF(I120="OK",IF(I121="OK",IF(I112="OK","SI","NO"),"NO"),"NO"),"NO"),"NO")</f>
        <v>#DIV/0!</v>
      </c>
      <c r="H122" s="430"/>
      <c r="I122" s="431"/>
      <c r="J122" s="429" t="e">
        <f>+IF(L116="OK",IF(L117="OK",IF(L120="OK",IF(L121="OK",IF(L112="OK","SI","NO"),"NO"),"NO"),"NO"),"NO")</f>
        <v>#DIV/0!</v>
      </c>
      <c r="K122" s="430"/>
      <c r="L122" s="431"/>
      <c r="M122" s="429" t="e">
        <f>+IF(O116="OK",IF(O117="OK",IF(O120="OK",IF(O121="OK",IF(O112="OK","SI","NO"),"NO"),"NO"),"NO"),"NO")</f>
        <v>#DIV/0!</v>
      </c>
      <c r="N122" s="430"/>
      <c r="O122" s="431"/>
      <c r="P122" s="429" t="e">
        <f>+IF(R116="OK",IF(R117="OK",IF(R120="OK",IF(R121="OK",IF(R112="OK","SI","NO"),"NO"),"NO"),"NO"),"NO")</f>
        <v>#DIV/0!</v>
      </c>
      <c r="Q122" s="430"/>
      <c r="R122" s="431"/>
      <c r="S122" s="429" t="e">
        <f>+IF(U116="OK",IF(U117="OK",IF(U120="OK",IF(U121="OK",IF(U112="OK","SI","NO"),"NO"),"NO"),"NO"),"NO")</f>
        <v>#DIV/0!</v>
      </c>
      <c r="T122" s="430"/>
      <c r="U122" s="431"/>
      <c r="V122" s="429" t="e">
        <f>+IF(X116="OK",IF(X117="OK",IF(X120="OK",IF(X121="OK",IF(X112="OK","SI","NO"),"NO"),"NO"),"NO"),"NO")</f>
        <v>#DIV/0!</v>
      </c>
      <c r="W122" s="430"/>
      <c r="X122" s="431"/>
      <c r="Y122" s="7"/>
    </row>
    <row r="123" spans="1:25" x14ac:dyDescent="0.25">
      <c r="Y123" s="7"/>
    </row>
    <row r="124" spans="1:25" ht="15.75" x14ac:dyDescent="0.25">
      <c r="B124" s="87" t="s">
        <v>113</v>
      </c>
      <c r="G124" s="87"/>
      <c r="H124" s="95"/>
      <c r="I124" s="95"/>
      <c r="J124" s="87"/>
      <c r="K124" s="95"/>
      <c r="L124" s="95"/>
      <c r="M124" s="87"/>
      <c r="N124" s="95"/>
      <c r="O124" s="95"/>
      <c r="P124" s="87"/>
      <c r="Q124" s="95"/>
      <c r="R124" s="95"/>
      <c r="S124" s="87"/>
      <c r="T124" s="95"/>
      <c r="U124" s="95"/>
      <c r="V124" s="87"/>
      <c r="W124" s="95"/>
      <c r="X124" s="95"/>
      <c r="Y124" s="7"/>
    </row>
    <row r="125" spans="1:25" x14ac:dyDescent="0.25">
      <c r="G125" s="94"/>
      <c r="H125" s="95"/>
      <c r="I125" s="95"/>
      <c r="J125" s="94"/>
      <c r="K125" s="95"/>
      <c r="L125" s="95"/>
      <c r="M125" s="94"/>
      <c r="N125" s="95"/>
      <c r="O125" s="95"/>
      <c r="P125" s="94"/>
      <c r="Q125" s="95"/>
      <c r="R125" s="95"/>
      <c r="S125" s="94"/>
      <c r="T125" s="95"/>
      <c r="U125" s="95"/>
      <c r="V125" s="94"/>
      <c r="W125" s="95"/>
      <c r="X125" s="95"/>
    </row>
    <row r="126" spans="1:25" x14ac:dyDescent="0.25">
      <c r="G126" s="94"/>
      <c r="H126" s="95"/>
      <c r="I126" s="95"/>
      <c r="J126" s="94"/>
      <c r="K126" s="95"/>
      <c r="L126" s="95"/>
      <c r="M126" s="94"/>
      <c r="N126" s="95"/>
      <c r="O126" s="95"/>
      <c r="P126" s="94"/>
      <c r="Q126" s="95"/>
      <c r="R126" s="95"/>
      <c r="S126" s="94"/>
      <c r="T126" s="95"/>
      <c r="U126" s="95"/>
      <c r="V126" s="94"/>
      <c r="W126" s="95"/>
      <c r="X126" s="95"/>
    </row>
    <row r="127" spans="1:25" x14ac:dyDescent="0.25">
      <c r="G127" s="94"/>
      <c r="H127" s="95"/>
      <c r="I127" s="95"/>
      <c r="J127" s="94"/>
      <c r="K127" s="95"/>
      <c r="L127" s="95"/>
      <c r="M127" s="94"/>
      <c r="N127" s="95"/>
      <c r="O127" s="95"/>
      <c r="P127" s="94"/>
      <c r="Q127" s="95"/>
      <c r="R127" s="95"/>
      <c r="S127" s="94"/>
      <c r="T127" s="95"/>
      <c r="U127" s="95"/>
      <c r="V127" s="94"/>
      <c r="W127" s="95"/>
      <c r="X127" s="95"/>
    </row>
    <row r="128" spans="1:25" ht="15.75" x14ac:dyDescent="0.25">
      <c r="B128" s="97" t="s">
        <v>114</v>
      </c>
      <c r="C128" s="97"/>
      <c r="G128" s="97"/>
      <c r="H128" s="95"/>
      <c r="I128" s="97"/>
      <c r="J128" s="97"/>
      <c r="K128" s="95"/>
      <c r="L128" s="97"/>
      <c r="M128" s="97"/>
      <c r="N128" s="95"/>
      <c r="O128" s="97"/>
      <c r="P128" s="97"/>
      <c r="Q128" s="95"/>
      <c r="R128" s="97"/>
      <c r="S128" s="97"/>
      <c r="T128" s="95"/>
      <c r="U128" s="97"/>
      <c r="V128" s="97"/>
      <c r="W128" s="95"/>
      <c r="X128" s="97"/>
    </row>
    <row r="129" spans="2:24" ht="15.75" x14ac:dyDescent="0.25">
      <c r="B129" s="98" t="s">
        <v>157</v>
      </c>
      <c r="C129" s="98"/>
      <c r="G129" s="98"/>
      <c r="H129" s="95"/>
      <c r="I129" s="98"/>
      <c r="J129" s="98"/>
      <c r="K129" s="95"/>
      <c r="L129" s="98"/>
      <c r="M129" s="98"/>
      <c r="N129" s="95"/>
      <c r="O129" s="98"/>
      <c r="P129" s="98"/>
      <c r="Q129" s="95"/>
      <c r="R129" s="98"/>
      <c r="S129" s="98"/>
      <c r="T129" s="95"/>
      <c r="U129" s="98"/>
      <c r="V129" s="98"/>
      <c r="W129" s="95"/>
      <c r="X129" s="98"/>
    </row>
    <row r="130" spans="2:24" ht="15.75" x14ac:dyDescent="0.25">
      <c r="B130" s="98"/>
      <c r="G130" s="98"/>
      <c r="H130" s="95"/>
      <c r="I130" s="95"/>
      <c r="J130" s="98"/>
      <c r="K130" s="95"/>
      <c r="L130" s="95"/>
      <c r="M130" s="98"/>
      <c r="N130" s="95"/>
      <c r="O130" s="95"/>
      <c r="P130" s="98"/>
      <c r="Q130" s="95"/>
      <c r="R130" s="95"/>
      <c r="S130" s="98"/>
      <c r="T130" s="95"/>
      <c r="U130" s="95"/>
      <c r="V130" s="98"/>
      <c r="W130" s="95"/>
      <c r="X130" s="95"/>
    </row>
    <row r="131" spans="2:24" ht="15.75" x14ac:dyDescent="0.25">
      <c r="B131" s="98"/>
      <c r="G131" s="98"/>
      <c r="H131" s="99"/>
      <c r="I131" s="99"/>
      <c r="J131" s="98"/>
      <c r="K131" s="99"/>
      <c r="L131" s="99"/>
      <c r="M131" s="98"/>
      <c r="N131" s="99"/>
      <c r="O131" s="99"/>
      <c r="P131" s="98"/>
      <c r="Q131" s="99"/>
      <c r="R131" s="99"/>
      <c r="S131" s="98"/>
      <c r="T131" s="99"/>
      <c r="U131" s="99"/>
      <c r="V131" s="98"/>
      <c r="W131" s="99"/>
      <c r="X131" s="99"/>
    </row>
    <row r="132" spans="2:24" ht="15.75" x14ac:dyDescent="0.25">
      <c r="B132" s="98"/>
      <c r="G132" s="98"/>
      <c r="H132" s="99"/>
      <c r="I132" s="99"/>
      <c r="J132" s="98"/>
      <c r="K132" s="99"/>
      <c r="L132" s="99"/>
      <c r="M132" s="98"/>
      <c r="N132" s="99"/>
      <c r="O132" s="99"/>
      <c r="P132" s="98"/>
      <c r="Q132" s="99"/>
      <c r="R132" s="99"/>
      <c r="S132" s="98"/>
      <c r="T132" s="99"/>
      <c r="U132" s="99"/>
      <c r="V132" s="98"/>
      <c r="W132" s="99"/>
      <c r="X132" s="99"/>
    </row>
    <row r="133" spans="2:24" ht="15.75" x14ac:dyDescent="0.25">
      <c r="B133" s="97" t="s">
        <v>115</v>
      </c>
      <c r="C133" s="97"/>
      <c r="G133" s="97"/>
      <c r="H133" s="97"/>
      <c r="I133" s="97"/>
      <c r="J133" s="97"/>
      <c r="K133" s="97"/>
      <c r="L133" s="97"/>
      <c r="M133" s="97"/>
      <c r="N133" s="97"/>
      <c r="O133" s="97"/>
      <c r="P133" s="97"/>
      <c r="Q133" s="97"/>
      <c r="R133" s="97"/>
      <c r="S133" s="97"/>
      <c r="T133" s="97"/>
      <c r="U133" s="97"/>
      <c r="V133" s="97"/>
      <c r="W133" s="97"/>
      <c r="X133" s="97"/>
    </row>
    <row r="134" spans="2:24" ht="15.75" x14ac:dyDescent="0.25">
      <c r="B134" s="98" t="s">
        <v>116</v>
      </c>
      <c r="C134" s="98"/>
      <c r="G134" s="98"/>
      <c r="H134" s="99"/>
      <c r="I134" s="99"/>
      <c r="J134" s="98"/>
      <c r="K134" s="99"/>
      <c r="L134" s="99"/>
      <c r="M134" s="98"/>
      <c r="N134" s="99"/>
      <c r="O134" s="99"/>
      <c r="P134" s="98"/>
      <c r="Q134" s="99"/>
      <c r="R134" s="99"/>
      <c r="S134" s="98"/>
      <c r="T134" s="99"/>
      <c r="U134" s="99"/>
      <c r="V134" s="98"/>
      <c r="W134" s="99"/>
      <c r="X134" s="99"/>
    </row>
    <row r="135" spans="2:24" ht="15.75" x14ac:dyDescent="0.25">
      <c r="B135" s="98" t="s">
        <v>117</v>
      </c>
      <c r="G135" s="98"/>
      <c r="H135" s="99"/>
      <c r="I135" s="99"/>
      <c r="J135" s="98"/>
      <c r="K135" s="99"/>
      <c r="L135" s="99"/>
      <c r="M135" s="98"/>
      <c r="N135" s="99"/>
      <c r="O135" s="99"/>
      <c r="P135" s="98"/>
      <c r="Q135" s="99"/>
      <c r="R135" s="99"/>
      <c r="S135" s="98"/>
      <c r="T135" s="99"/>
      <c r="U135" s="99"/>
      <c r="V135" s="98"/>
      <c r="W135" s="99"/>
      <c r="X135" s="99"/>
    </row>
  </sheetData>
  <mergeCells count="35">
    <mergeCell ref="A6:F6"/>
    <mergeCell ref="G6:G7"/>
    <mergeCell ref="H6:H7"/>
    <mergeCell ref="A1:F1"/>
    <mergeCell ref="A2:F2"/>
    <mergeCell ref="A3:F4"/>
    <mergeCell ref="G3:I4"/>
    <mergeCell ref="A5:F5"/>
    <mergeCell ref="G5:I5"/>
    <mergeCell ref="M3:O4"/>
    <mergeCell ref="M5:O5"/>
    <mergeCell ref="N6:N7"/>
    <mergeCell ref="G122:I122"/>
    <mergeCell ref="J122:L122"/>
    <mergeCell ref="M122:O122"/>
    <mergeCell ref="M6:M7"/>
    <mergeCell ref="J3:L4"/>
    <mergeCell ref="J5:L5"/>
    <mergeCell ref="J6:J7"/>
    <mergeCell ref="K6:K7"/>
    <mergeCell ref="P3:R4"/>
    <mergeCell ref="P5:R5"/>
    <mergeCell ref="P6:P7"/>
    <mergeCell ref="Q6:Q7"/>
    <mergeCell ref="P122:R122"/>
    <mergeCell ref="S3:U4"/>
    <mergeCell ref="S5:U5"/>
    <mergeCell ref="S6:S7"/>
    <mergeCell ref="T6:T7"/>
    <mergeCell ref="S122:U122"/>
    <mergeCell ref="V3:X4"/>
    <mergeCell ref="V5:X5"/>
    <mergeCell ref="V6:V7"/>
    <mergeCell ref="W6:W7"/>
    <mergeCell ref="V122:X122"/>
  </mergeCells>
  <conditionalFormatting sqref="I9 I107 I11 I13 I15 I17 I19 I21 I23 I25 I27 I29 I31 I33 I35 I37 I39 I41 I43 I45 I47 I49 I51 I53 I55 I57 I59 I61 I63 I65 I67 I69 I71 I73 I75 I77 I79 I81 I83 I85 I87 I89 I91 I93 I95 I97 I99 I101 I103 I105">
    <cfRule type="containsText" dxfId="44" priority="170" operator="containsText" text="NO OK">
      <formula>NOT(ISERROR(SEARCH("NO OK",I9)))</formula>
    </cfRule>
  </conditionalFormatting>
  <conditionalFormatting sqref="I120">
    <cfRule type="containsText" dxfId="43" priority="169" operator="containsText" text="NO OK">
      <formula>NOT(ISERROR(SEARCH("NO OK",I120)))</formula>
    </cfRule>
  </conditionalFormatting>
  <conditionalFormatting sqref="I116:I117">
    <cfRule type="containsText" dxfId="42" priority="168" operator="containsText" text="NO OK">
      <formula>NOT(ISERROR(SEARCH("NO OK",I116)))</formula>
    </cfRule>
  </conditionalFormatting>
  <conditionalFormatting sqref="I121">
    <cfRule type="containsText" dxfId="41" priority="167" operator="containsText" text="NO OK">
      <formula>NOT(ISERROR(SEARCH("NO OK",I121)))</formula>
    </cfRule>
  </conditionalFormatting>
  <conditionalFormatting sqref="I112">
    <cfRule type="cellIs" dxfId="40" priority="159" operator="equal">
      <formula>"NO OK"</formula>
    </cfRule>
  </conditionalFormatting>
  <conditionalFormatting sqref="G122">
    <cfRule type="containsText" dxfId="39" priority="156" operator="containsText" text="NO">
      <formula>NOT(ISERROR(SEARCH("NO",G122)))</formula>
    </cfRule>
  </conditionalFormatting>
  <conditionalFormatting sqref="L9 L107 L11 L13 L15 L17 L19 L21 L23 L25 L27 L29 L31 L33 L35 L37 L39 L41 L43 L45 L47 L49 L51 L53 L55 L57 L59 L61 L63 L65 L67 L69 L71 L73 L75 L77 L79 L81 L83 L85 L87 L89 L91 L93 L95 L97 L99 L101 L103 L105">
    <cfRule type="containsText" dxfId="38" priority="84" operator="containsText" text="NO OK">
      <formula>NOT(ISERROR(SEARCH("NO OK",L9)))</formula>
    </cfRule>
  </conditionalFormatting>
  <conditionalFormatting sqref="L120">
    <cfRule type="containsText" dxfId="37" priority="83" operator="containsText" text="NO OK">
      <formula>NOT(ISERROR(SEARCH("NO OK",L120)))</formula>
    </cfRule>
  </conditionalFormatting>
  <conditionalFormatting sqref="L116:L117">
    <cfRule type="containsText" dxfId="36" priority="82" operator="containsText" text="NO OK">
      <formula>NOT(ISERROR(SEARCH("NO OK",L116)))</formula>
    </cfRule>
  </conditionalFormatting>
  <conditionalFormatting sqref="L121">
    <cfRule type="containsText" dxfId="35" priority="81" operator="containsText" text="NO OK">
      <formula>NOT(ISERROR(SEARCH("NO OK",L121)))</formula>
    </cfRule>
  </conditionalFormatting>
  <conditionalFormatting sqref="L112">
    <cfRule type="cellIs" dxfId="34" priority="80" operator="equal">
      <formula>"NO OK"</formula>
    </cfRule>
  </conditionalFormatting>
  <conditionalFormatting sqref="J122">
    <cfRule type="containsText" dxfId="33" priority="79" operator="containsText" text="NO">
      <formula>NOT(ISERROR(SEARCH("NO",J122)))</formula>
    </cfRule>
  </conditionalFormatting>
  <conditionalFormatting sqref="O9 O107 O11 O13 O15 O17 O19 O21 O23 O25 O27 O29 O31 O33 O35 O37 O39 O41 O43 O45 O47 O49 O51 O53 O55 O57 O59 O61 O63 O65 O67 O69 O71 O73 O75 O77 O79 O81 O83 O85 O87 O89 O91 O93 O95 O97 O99 O101 O103 O105">
    <cfRule type="containsText" dxfId="32" priority="69" operator="containsText" text="NO OK">
      <formula>NOT(ISERROR(SEARCH("NO OK",O9)))</formula>
    </cfRule>
  </conditionalFormatting>
  <conditionalFormatting sqref="O120">
    <cfRule type="containsText" dxfId="31" priority="68" operator="containsText" text="NO OK">
      <formula>NOT(ISERROR(SEARCH("NO OK",O120)))</formula>
    </cfRule>
  </conditionalFormatting>
  <conditionalFormatting sqref="O116:O117">
    <cfRule type="containsText" dxfId="30" priority="67" operator="containsText" text="NO OK">
      <formula>NOT(ISERROR(SEARCH("NO OK",O116)))</formula>
    </cfRule>
  </conditionalFormatting>
  <conditionalFormatting sqref="O121">
    <cfRule type="containsText" dxfId="29" priority="66" operator="containsText" text="NO OK">
      <formula>NOT(ISERROR(SEARCH("NO OK",O121)))</formula>
    </cfRule>
  </conditionalFormatting>
  <conditionalFormatting sqref="O112">
    <cfRule type="cellIs" dxfId="28" priority="65" operator="equal">
      <formula>"NO OK"</formula>
    </cfRule>
  </conditionalFormatting>
  <conditionalFormatting sqref="M122">
    <cfRule type="containsText" dxfId="27" priority="64" operator="containsText" text="NO">
      <formula>NOT(ISERROR(SEARCH("NO",M122)))</formula>
    </cfRule>
  </conditionalFormatting>
  <conditionalFormatting sqref="R9 R107 R11 R13 R15 R17 R19 R21 R23 R25 R27 R29 R31 R33 R35 R37 R39 R41 R43 R45 R47 R49 R51 R53 R55 R57 R59 R61 R63 R65 R67 R69 R71 R73 R75 R77 R79 R81 R83 R85 R87 R89 R91 R93 R95 R97 R99 R101 R103 R105">
    <cfRule type="containsText" dxfId="26" priority="54" operator="containsText" text="NO OK">
      <formula>NOT(ISERROR(SEARCH("NO OK",R9)))</formula>
    </cfRule>
  </conditionalFormatting>
  <conditionalFormatting sqref="R120">
    <cfRule type="containsText" dxfId="25" priority="53" operator="containsText" text="NO OK">
      <formula>NOT(ISERROR(SEARCH("NO OK",R120)))</formula>
    </cfRule>
  </conditionalFormatting>
  <conditionalFormatting sqref="R116:R117">
    <cfRule type="containsText" dxfId="24" priority="52" operator="containsText" text="NO OK">
      <formula>NOT(ISERROR(SEARCH("NO OK",R116)))</formula>
    </cfRule>
  </conditionalFormatting>
  <conditionalFormatting sqref="R121">
    <cfRule type="containsText" dxfId="23" priority="51" operator="containsText" text="NO OK">
      <formula>NOT(ISERROR(SEARCH("NO OK",R121)))</formula>
    </cfRule>
  </conditionalFormatting>
  <conditionalFormatting sqref="R112">
    <cfRule type="cellIs" dxfId="22" priority="50" operator="equal">
      <formula>"NO OK"</formula>
    </cfRule>
  </conditionalFormatting>
  <conditionalFormatting sqref="P122">
    <cfRule type="containsText" dxfId="21" priority="49" operator="containsText" text="NO">
      <formula>NOT(ISERROR(SEARCH("NO",P122)))</formula>
    </cfRule>
  </conditionalFormatting>
  <conditionalFormatting sqref="G122:R122">
    <cfRule type="containsText" dxfId="20" priority="39" operator="containsText" text="SI">
      <formula>NOT(ISERROR(SEARCH("SI",G122)))</formula>
    </cfRule>
  </conditionalFormatting>
  <conditionalFormatting sqref="U9 U107 U11 U13 U15 U17 U19 U21 U23 U25 U27 U29 U31 U33 U35 U37 U39 U41 U43 U45 U47 U49 U51 U53 U55 U57 U59 U61 U63 U65 U67 U69 U71 U73 U75 U77 U79 U81 U83 U85 U87 U89 U91 U93 U95 U97 U99 U101 U103 U105">
    <cfRule type="containsText" dxfId="19" priority="38" operator="containsText" text="NO OK">
      <formula>NOT(ISERROR(SEARCH("NO OK",U9)))</formula>
    </cfRule>
  </conditionalFormatting>
  <conditionalFormatting sqref="U120">
    <cfRule type="containsText" dxfId="18" priority="37" operator="containsText" text="NO OK">
      <formula>NOT(ISERROR(SEARCH("NO OK",U120)))</formula>
    </cfRule>
  </conditionalFormatting>
  <conditionalFormatting sqref="U116:U117">
    <cfRule type="containsText" dxfId="17" priority="36" operator="containsText" text="NO OK">
      <formula>NOT(ISERROR(SEARCH("NO OK",U116)))</formula>
    </cfRule>
  </conditionalFormatting>
  <conditionalFormatting sqref="U121">
    <cfRule type="containsText" dxfId="16" priority="35" operator="containsText" text="NO OK">
      <formula>NOT(ISERROR(SEARCH("NO OK",U121)))</formula>
    </cfRule>
  </conditionalFormatting>
  <conditionalFormatting sqref="U112">
    <cfRule type="cellIs" dxfId="15" priority="34" operator="equal">
      <formula>"NO OK"</formula>
    </cfRule>
  </conditionalFormatting>
  <conditionalFormatting sqref="S122">
    <cfRule type="containsText" dxfId="14" priority="33" operator="containsText" text="NO">
      <formula>NOT(ISERROR(SEARCH("NO",S122)))</formula>
    </cfRule>
  </conditionalFormatting>
  <conditionalFormatting sqref="S122:U122">
    <cfRule type="containsText" dxfId="13" priority="23" operator="containsText" text="SI">
      <formula>NOT(ISERROR(SEARCH("SI",S122)))</formula>
    </cfRule>
  </conditionalFormatting>
  <conditionalFormatting sqref="X9 X107 X11 X13 X15 X17 X19 X21 X23 X25 X27 X29 X31 X33 X35 X37 X39 X41 X43 X45 X47 X49 X51 X53 X55 X57 X59 X61 X63 X65 X67 X69 X71 X73 X75 X77 X79 X81 X83 X85 X87 X89 X91 X93 X95 X97 X99 X101 X103 X105">
    <cfRule type="containsText" dxfId="12" priority="22" operator="containsText" text="NO OK">
      <formula>NOT(ISERROR(SEARCH("NO OK",X9)))</formula>
    </cfRule>
  </conditionalFormatting>
  <conditionalFormatting sqref="X120">
    <cfRule type="containsText" dxfId="11" priority="21" operator="containsText" text="NO OK">
      <formula>NOT(ISERROR(SEARCH("NO OK",X120)))</formula>
    </cfRule>
  </conditionalFormatting>
  <conditionalFormatting sqref="X116:X117">
    <cfRule type="containsText" dxfId="10" priority="20" operator="containsText" text="NO OK">
      <formula>NOT(ISERROR(SEARCH("NO OK",X116)))</formula>
    </cfRule>
  </conditionalFormatting>
  <conditionalFormatting sqref="X121">
    <cfRule type="containsText" dxfId="9" priority="19" operator="containsText" text="NO OK">
      <formula>NOT(ISERROR(SEARCH("NO OK",X121)))</formula>
    </cfRule>
  </conditionalFormatting>
  <conditionalFormatting sqref="X112">
    <cfRule type="cellIs" dxfId="8" priority="18" operator="equal">
      <formula>"NO OK"</formula>
    </cfRule>
  </conditionalFormatting>
  <conditionalFormatting sqref="V122">
    <cfRule type="containsText" dxfId="7" priority="17" operator="containsText" text="NO">
      <formula>NOT(ISERROR(SEARCH("NO",V122)))</formula>
    </cfRule>
  </conditionalFormatting>
  <conditionalFormatting sqref="V122:X122">
    <cfRule type="containsText" dxfId="6" priority="7" operator="containsText" text="SI">
      <formula>NOT(ISERROR(SEARCH("SI",V122)))</formula>
    </cfRule>
  </conditionalFormatting>
  <conditionalFormatting sqref="I10 I12 I14 I16 I18 I20 I22 I24 I26 I28 I30 I32 I34 I36 I38 I40 I42 I44 I46 I48 I50 I52 I54 I56 I58 I60 I62 I64 I66 I68 I70 I72 I74 I76 I78 I80 I82 I84 I86 I88 I90 I92 I94 I96 I98 I100 I102 I104 I106">
    <cfRule type="containsText" dxfId="5" priority="6"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4 L106">
    <cfRule type="containsText" dxfId="4" priority="5" operator="containsText" text="NO OK">
      <formula>NOT(ISERROR(SEARCH("NO OK",L10)))</formula>
    </cfRule>
  </conditionalFormatting>
  <conditionalFormatting sqref="O10 O12 O14 O16 O18 O20 O22 O24 O26 O28 O30 O32 O34 O36 O38 O40 O42 O44 O46 O48 O50 O52 O54 O56 O58 O60 O62 O64 O66 O68 O70 O72 O74 O76 O78 O80 O82 O84 O86 O88 O90 O92 O94 O96 O98 O100 O102 O104 O106">
    <cfRule type="containsText" dxfId="3" priority="4" operator="containsText" text="NO OK">
      <formula>NOT(ISERROR(SEARCH("NO OK",O10)))</formula>
    </cfRule>
  </conditionalFormatting>
  <conditionalFormatting sqref="R10 R12 R14 R16 R18 R20 R22 R24 R26 R28 R30 R32 R34 R36 R38 R40 R42 R44 R46 R48 R50 R52 R54 R56 R58 R60 R62 R64 R66 R68 R70 R72 R74 R76 R78 R80 R82 R84 R86 R88 R90 R92 R94 R96 R98 R100 R102 R104 R106">
    <cfRule type="containsText" dxfId="2" priority="3" operator="containsText" text="NO OK">
      <formula>NOT(ISERROR(SEARCH("NO OK",R10)))</formula>
    </cfRule>
  </conditionalFormatting>
  <conditionalFormatting sqref="U10 U12 U14 U16 U18 U20 U22 U24 U26 U28 U30 U32 U34 U36 U38 U40 U42 U44 U46 U48 U50 U52 U54 U56 U58 U60 U62 U64 U66 U68 U70 U72 U74 U76 U78 U80 U82 U84 U86 U88 U90 U92 U94 U96 U98 U100 U102 U104 U106">
    <cfRule type="containsText" dxfId="1" priority="2" operator="containsText" text="NO OK">
      <formula>NOT(ISERROR(SEARCH("NO OK",U10)))</formula>
    </cfRule>
  </conditionalFormatting>
  <conditionalFormatting sqref="X10 X12 X14 X16 X18 X20 X22 X24 X26 X28 X30 X32 X34 X36 X38 X40 X42 X44 X46 X48 X50 X52 X54 X56 X58 X60 X62 X64 X66 X68 X70 X72 X74 X76 X78 X80 X82 X84 X86 X88 X90 X92 X94 X96 X98 X100 X102 X104 X106">
    <cfRule type="containsText" dxfId="0" priority="1" operator="containsText" text="NO OK">
      <formula>NOT(ISERROR(SEARCH("NO OK",X10)))</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434" t="s">
        <v>85</v>
      </c>
      <c r="B1" s="434"/>
      <c r="C1" s="434"/>
      <c r="D1" s="434"/>
      <c r="E1" s="434"/>
      <c r="F1" s="434"/>
    </row>
    <row r="2" spans="1:6" x14ac:dyDescent="0.25">
      <c r="A2" s="434"/>
      <c r="B2" s="434"/>
      <c r="C2" s="434"/>
      <c r="D2" s="434"/>
      <c r="E2" s="434"/>
      <c r="F2" s="434"/>
    </row>
    <row r="3" spans="1:6" ht="18" customHeight="1" x14ac:dyDescent="0.25">
      <c r="A3" s="435" t="s">
        <v>63</v>
      </c>
      <c r="B3" s="435"/>
      <c r="C3" s="435"/>
      <c r="D3" s="435"/>
      <c r="E3" s="435"/>
      <c r="F3" s="435"/>
    </row>
    <row r="4" spans="1:6" ht="59.25" customHeight="1" x14ac:dyDescent="0.25">
      <c r="A4" s="435"/>
      <c r="B4" s="435"/>
      <c r="C4" s="435"/>
      <c r="D4" s="435"/>
      <c r="E4" s="435"/>
      <c r="F4" s="435"/>
    </row>
    <row r="5" spans="1:6" x14ac:dyDescent="0.25">
      <c r="A5" s="435"/>
      <c r="B5" s="435"/>
      <c r="C5" s="435"/>
      <c r="D5" s="435"/>
      <c r="E5" s="435"/>
      <c r="F5" s="435"/>
    </row>
    <row r="6" spans="1:6" ht="15" customHeight="1" x14ac:dyDescent="0.25">
      <c r="A6" s="436" t="s">
        <v>88</v>
      </c>
      <c r="B6" s="436"/>
      <c r="C6" s="436"/>
      <c r="D6" s="436"/>
      <c r="E6" s="436"/>
      <c r="F6" s="436"/>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APERTURA</vt:lpstr>
      <vt:lpstr>VERIFICACION JURIDICA</vt:lpstr>
      <vt:lpstr>VERIFICACIÓN FINANCIERA</vt:lpstr>
      <vt:lpstr>VERIFICACION TECNICA</vt:lpstr>
      <vt:lpstr>VTE</vt:lpstr>
      <vt:lpstr>CALIFICACION PERSONAL</vt:lpstr>
      <vt:lpstr>CORREC. ARITM.</vt:lpstr>
      <vt:lpstr>PROPUESTA ECONOMICA</vt:lpstr>
      <vt:lpstr>'CALIFICACION PERSONAL'!Área_de_impresión</vt:lpstr>
      <vt:lpstr>'VERIFICACION JURIDICA'!Área_de_impresión</vt:lpstr>
      <vt:lpstr>'VERIFICACION TECNICA'!formula</vt:lpstr>
      <vt:lpstr>'CALIFICACION PERSONAL'!Títulos_a_imprimir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Windows User</cp:lastModifiedBy>
  <cp:lastPrinted>2017-09-05T21:11:09Z</cp:lastPrinted>
  <dcterms:created xsi:type="dcterms:W3CDTF">2009-02-06T14:59:26Z</dcterms:created>
  <dcterms:modified xsi:type="dcterms:W3CDTF">2019-06-10T16:59:09Z</dcterms:modified>
</cp:coreProperties>
</file>